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5B0A9AE6-2343-47C3-9E1C-6A501FE01AA2}" xr6:coauthVersionLast="36" xr6:coauthVersionMax="36" xr10:uidLastSave="{00000000-0000-0000-0000-000000000000}"/>
  <workbookProtection workbookPassword="96F8" lockStructure="1"/>
  <bookViews>
    <workbookView xWindow="0" yWindow="0" windowWidth="28800" windowHeight="12225" xr2:uid="{D64730FC-CD8C-4C79-B14E-5E8979283A6A}"/>
  </bookViews>
  <sheets>
    <sheet name="SP triennale 23 24 25" sheetId="2" r:id="rId1"/>
    <sheet name="CE triennale 23 24 25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2" l="1"/>
  <c r="C114" i="2"/>
  <c r="B114" i="2"/>
  <c r="D96" i="2"/>
  <c r="C96" i="2"/>
  <c r="C116" i="2" s="1"/>
  <c r="B96" i="2"/>
  <c r="D90" i="2"/>
  <c r="D116" i="2" s="1"/>
  <c r="C90" i="2"/>
  <c r="B90" i="2"/>
  <c r="B116" i="2" s="1"/>
  <c r="D68" i="2"/>
  <c r="C68" i="2"/>
  <c r="B68" i="2"/>
  <c r="D59" i="2"/>
  <c r="C59" i="2"/>
  <c r="B59" i="2"/>
  <c r="B58" i="2"/>
  <c r="D49" i="2"/>
  <c r="C49" i="2"/>
  <c r="B49" i="2"/>
  <c r="D38" i="2"/>
  <c r="C38" i="2"/>
  <c r="B38" i="2"/>
  <c r="C22" i="2"/>
  <c r="B22" i="2"/>
  <c r="B39" i="2" s="1"/>
  <c r="D19" i="2"/>
  <c r="D22" i="2" s="1"/>
  <c r="D13" i="2"/>
  <c r="C13" i="2"/>
  <c r="C39" i="2" s="1"/>
  <c r="B13" i="2"/>
  <c r="C54" i="1"/>
  <c r="E39" i="1"/>
  <c r="D39" i="1"/>
  <c r="C39" i="1"/>
  <c r="E38" i="1"/>
  <c r="E34" i="1" s="1"/>
  <c r="E41" i="1" s="1"/>
  <c r="D38" i="1"/>
  <c r="D34" i="1"/>
  <c r="D41" i="1" s="1"/>
  <c r="C34" i="1"/>
  <c r="C41" i="1" s="1"/>
  <c r="E29" i="1"/>
  <c r="D29" i="1"/>
  <c r="C29" i="1"/>
  <c r="E28" i="1"/>
  <c r="D28" i="1"/>
  <c r="C28" i="1"/>
  <c r="E23" i="1"/>
  <c r="D23" i="1"/>
  <c r="C23" i="1"/>
  <c r="E22" i="1"/>
  <c r="D22" i="1"/>
  <c r="D21" i="1" s="1"/>
  <c r="D30" i="1" s="1"/>
  <c r="C22" i="1"/>
  <c r="E21" i="1"/>
  <c r="C21" i="1"/>
  <c r="E17" i="1"/>
  <c r="D17" i="1"/>
  <c r="C17" i="1"/>
  <c r="E16" i="1"/>
  <c r="E15" i="1" s="1"/>
  <c r="D16" i="1"/>
  <c r="C16" i="1"/>
  <c r="C15" i="1" s="1"/>
  <c r="D15" i="1"/>
  <c r="E14" i="1"/>
  <c r="D14" i="1"/>
  <c r="C14" i="1"/>
  <c r="E13" i="1"/>
  <c r="D13" i="1"/>
  <c r="C13" i="1"/>
  <c r="E12" i="1"/>
  <c r="E30" i="1" s="1"/>
  <c r="D12" i="1"/>
  <c r="C12" i="1"/>
  <c r="C30" i="1" s="1"/>
  <c r="D10" i="1"/>
  <c r="E9" i="1"/>
  <c r="D9" i="1"/>
  <c r="C9" i="1"/>
  <c r="I5" i="1"/>
  <c r="E5" i="1"/>
  <c r="E10" i="1" s="1"/>
  <c r="D5" i="1"/>
  <c r="C5" i="1"/>
  <c r="C10" i="1" s="1"/>
  <c r="D39" i="2" l="1"/>
  <c r="B70" i="2"/>
  <c r="B73" i="2" s="1"/>
  <c r="C70" i="2"/>
  <c r="C73" i="2" s="1"/>
  <c r="C74" i="2" s="1"/>
  <c r="C76" i="2" s="1"/>
  <c r="C117" i="2" s="1"/>
  <c r="D70" i="2"/>
  <c r="D73" i="2" s="1"/>
  <c r="D74" i="2" s="1"/>
  <c r="D76" i="2" s="1"/>
  <c r="D117" i="2" s="1"/>
  <c r="B74" i="2"/>
  <c r="B76" i="2" s="1"/>
  <c r="C53" i="1"/>
  <c r="C31" i="1"/>
  <c r="I6" i="1"/>
  <c r="D53" i="1"/>
  <c r="D55" i="1" s="1"/>
  <c r="E31" i="1"/>
  <c r="E53" i="1"/>
  <c r="E55" i="1" s="1"/>
  <c r="D31" i="1"/>
  <c r="C55" i="1" l="1"/>
  <c r="G53" i="1"/>
</calcChain>
</file>

<file path=xl/sharedStrings.xml><?xml version="1.0" encoding="utf-8"?>
<sst xmlns="http://schemas.openxmlformats.org/spreadsheetml/2006/main" count="224" uniqueCount="159">
  <si>
    <t>CONTO ECONOMICO</t>
  </si>
  <si>
    <t>A) Valore della prodzione</t>
  </si>
  <si>
    <t>1) ricavi delle vendite e delle prestazioni</t>
  </si>
  <si>
    <t>2) variazioni delle rimanenze di prodotti in corso di lavorazione, semilavorati e finiti</t>
  </si>
  <si>
    <t>-</t>
  </si>
  <si>
    <t>3) variazioni dei lavori in corso su ordinazione</t>
  </si>
  <si>
    <t>4) Incrementi diimmobilizzazioni per lavori interni</t>
  </si>
  <si>
    <t>5) altri ricavi e proventi, con separata indicazine dei contributi in conto esercizio</t>
  </si>
  <si>
    <t>Totale</t>
  </si>
  <si>
    <t>B) COSTI DELLA PRODUZIONE:</t>
  </si>
  <si>
    <t>6) per materie prime, sussidiarie, di consumo e di merci;</t>
  </si>
  <si>
    <t>7) per servizi;</t>
  </si>
  <si>
    <t>8) per godimento di beni di terzi;</t>
  </si>
  <si>
    <t>9) per il personale di cui:</t>
  </si>
  <si>
    <t xml:space="preserve"> a) salari e stipendi;</t>
  </si>
  <si>
    <t xml:space="preserve"> b) oneri sociali;</t>
  </si>
  <si>
    <t xml:space="preserve"> c) trattamento di fine rapporto;</t>
  </si>
  <si>
    <t xml:space="preserve"> d) trattamento di quiescenza e simili;</t>
  </si>
  <si>
    <t xml:space="preserve"> e) altri costi;</t>
  </si>
  <si>
    <t>10) ammortamenti e svalutazioni di cui:</t>
  </si>
  <si>
    <t xml:space="preserve"> a) ammortamento delle immobilizzazioni immateriali;</t>
  </si>
  <si>
    <t xml:space="preserve"> b) ammortamento delle immobilizzazioni materiali;</t>
  </si>
  <si>
    <t xml:space="preserve"> c) altre svalutazioni delle immobilizzazioni;</t>
  </si>
  <si>
    <t xml:space="preserve"> d) svalutazione dei crediti compresi nell'attivo circolante e delle disponibilità liquide;</t>
  </si>
  <si>
    <t>11) variazioni delle rimanenze di materie prime, sussidiarie, di consumo e merci</t>
  </si>
  <si>
    <t>12) accantonamenti per rischi;</t>
  </si>
  <si>
    <t>13) altri accantonamenti;</t>
  </si>
  <si>
    <t>14) oneri diversi di gestione.</t>
  </si>
  <si>
    <t>DIFFERENZA TRA VALORI E COSTI DELLA PRODUZIONE (A-B)</t>
  </si>
  <si>
    <t>C) PROVENTI E ONERI FINANZIARI:</t>
  </si>
  <si>
    <t xml:space="preserve">15) proventi da partecipazione;         </t>
  </si>
  <si>
    <t>16) altri proventi finanziari di cui:</t>
  </si>
  <si>
    <t xml:space="preserve"> a) da crediti iscritti nelle immobilizzazioni </t>
  </si>
  <si>
    <t xml:space="preserve"> b) da titoli iscritti nelle immobilizzazioni che non costituiscono partecipazione</t>
  </si>
  <si>
    <t xml:space="preserve"> c) da titoli iscritti nell’attivo circolante che non costituiscono partecipazione</t>
  </si>
  <si>
    <t xml:space="preserve"> d) proventi diversi dai precedenti</t>
  </si>
  <si>
    <t>17) interessi e altri oneri finanziari</t>
  </si>
  <si>
    <t>17 bis) utili e perdite su cambi</t>
  </si>
  <si>
    <t>D) RETTIFICHE DI VALORE DI ATTIVITA’ FINANZIARIA:</t>
  </si>
  <si>
    <t>18) rivalutazioni:</t>
  </si>
  <si>
    <t xml:space="preserve"> a) di partecipazioni</t>
  </si>
  <si>
    <t xml:space="preserve"> b) di immobilizzazioni finanziarie che non costituiscono partecipazioni</t>
  </si>
  <si>
    <t xml:space="preserve"> c) di titoli iscritti all’attivo circolante che non costituiscono partecipazioni</t>
  </si>
  <si>
    <t xml:space="preserve"> d) di strumenti finanziari derivati</t>
  </si>
  <si>
    <t>19) - svalutazioni:</t>
  </si>
  <si>
    <t>a) di partecipazioni</t>
  </si>
  <si>
    <t xml:space="preserve">b) di immobilizzazioni finanziarie </t>
  </si>
  <si>
    <t xml:space="preserve">c) di titoli iscritti all’attivo circolante </t>
  </si>
  <si>
    <t>Totale delle rettifiche (18-19)</t>
  </si>
  <si>
    <t>RISULTATO PRIMA DELLE IMPOSTE (A -B +/- C +/- D )</t>
  </si>
  <si>
    <t>20) imposte sul reddito dell’esercizio, correnti, differite e anticipate</t>
  </si>
  <si>
    <t xml:space="preserve">21) UTILE (PERDITA) DELL’ESERCIZIO    </t>
  </si>
  <si>
    <t>STATO PATRIMONIALE</t>
  </si>
  <si>
    <t>A) CREDITI V/ SOCI per i versamenti ancora dovuti, con separata indicazione della parte già richiamata</t>
  </si>
  <si>
    <t>B)    IMMOBILIZZAZIONI</t>
  </si>
  <si>
    <t>I. Immateriali</t>
  </si>
  <si>
    <t xml:space="preserve">   1) costi di impianto e di ampliamento</t>
  </si>
  <si>
    <t xml:space="preserve">   2) costi di sviluppo </t>
  </si>
  <si>
    <t xml:space="preserve">   3) diritti di brevetto industriale e diritti di utilizzazione delle opere dell’ingegno</t>
  </si>
  <si>
    <t xml:space="preserve">   4) concessioni, licenze, marchi e diritti simili</t>
  </si>
  <si>
    <t xml:space="preserve">   5) avviamento</t>
  </si>
  <si>
    <t xml:space="preserve">   6) immobilizzazioni in corso e acconti</t>
  </si>
  <si>
    <t xml:space="preserve">   7) altre</t>
  </si>
  <si>
    <t>Totale immobilizzazioni immateriali</t>
  </si>
  <si>
    <t>II. Materiali</t>
  </si>
  <si>
    <t xml:space="preserve">   1) terreni e fabbricati</t>
  </si>
  <si>
    <t xml:space="preserve">   2) impianti e macchinario</t>
  </si>
  <si>
    <t xml:space="preserve">   3) attrezzature scientifiche e di laboratorio</t>
  </si>
  <si>
    <t xml:space="preserve">   4) mobili e arredi</t>
  </si>
  <si>
    <t xml:space="preserve">   5) automezzi</t>
  </si>
  <si>
    <t xml:space="preserve">   6) altri beni</t>
  </si>
  <si>
    <t xml:space="preserve">   7) immobilzzazioni in corso e acconti</t>
  </si>
  <si>
    <t>Totale immobilizzazioni materiali</t>
  </si>
  <si>
    <t>III. Finanziarie  con separata indicazione, per ciascuna voce dei crediti, degli importi esigibili entro esercizio successivo</t>
  </si>
  <si>
    <t xml:space="preserve">   1) Partecipazioni in:</t>
  </si>
  <si>
    <t xml:space="preserve">  a)  imprese controllate</t>
  </si>
  <si>
    <t xml:space="preserve">  b)  imprese collegate</t>
  </si>
  <si>
    <t xml:space="preserve">  c)  imprese controllanti</t>
  </si>
  <si>
    <t xml:space="preserve">  d) verso imprese sottoposte al controllo delle controllanti</t>
  </si>
  <si>
    <t xml:space="preserve">  d bis) altre imprese </t>
  </si>
  <si>
    <t xml:space="preserve">   2) Crediti     </t>
  </si>
  <si>
    <t xml:space="preserve">  a)  verso controllate</t>
  </si>
  <si>
    <t xml:space="preserve">  b) verso collegate</t>
  </si>
  <si>
    <t xml:space="preserve">  c) verso controllanti</t>
  </si>
  <si>
    <t xml:space="preserve">  d bis) verso Altri </t>
  </si>
  <si>
    <t xml:space="preserve">   3) altri titoli (al netto dei relativi fondi svalutazione)</t>
  </si>
  <si>
    <t xml:space="preserve">   4) strumenti finanziari derivati attivi</t>
  </si>
  <si>
    <t>Totale immobilizzazioni finanziarie</t>
  </si>
  <si>
    <t>TOTALE DELLE IMMOBILIZZAZIONI (B)</t>
  </si>
  <si>
    <t>C) ATTIVO CIRCOLANTE</t>
  </si>
  <si>
    <t>I. Rimanenze</t>
  </si>
  <si>
    <t xml:space="preserve">   1) materie prime, sussidiarie e di consumo</t>
  </si>
  <si>
    <t xml:space="preserve">   1 a) sanitarie</t>
  </si>
  <si>
    <t xml:space="preserve">   1 b) non sanitarie</t>
  </si>
  <si>
    <t xml:space="preserve">   2) prodotti in corso di lavorazione e semilavorati</t>
  </si>
  <si>
    <t xml:space="preserve">   3) lavori in corso su ordinazione</t>
  </si>
  <si>
    <t xml:space="preserve">   4) prodotti finiti e merci</t>
  </si>
  <si>
    <t xml:space="preserve">   5) acconti</t>
  </si>
  <si>
    <t xml:space="preserve">Totale </t>
  </si>
  <si>
    <t>II. Crediti</t>
  </si>
  <si>
    <t xml:space="preserve">   1) verso clienti</t>
  </si>
  <si>
    <t xml:space="preserve">   2) verso imprese controllate</t>
  </si>
  <si>
    <t xml:space="preserve">   3) verso imprese collegate</t>
  </si>
  <si>
    <t xml:space="preserve">   4) verso controllanti</t>
  </si>
  <si>
    <t xml:space="preserve">   5) verso imprese sottoposte al controllo delle controllanti</t>
  </si>
  <si>
    <t xml:space="preserve">   5 bis) crediti tributari</t>
  </si>
  <si>
    <t xml:space="preserve">   5 ter) imposte anticipate</t>
  </si>
  <si>
    <t xml:space="preserve">   5 quater) verso altri </t>
  </si>
  <si>
    <t>III. Attività finanziarie che non costituiscono immobilizzazioni:</t>
  </si>
  <si>
    <t xml:space="preserve">   1) partecipazioni in imprese controllate</t>
  </si>
  <si>
    <t xml:space="preserve">   2) partecipazioni in imprese collegate</t>
  </si>
  <si>
    <t xml:space="preserve">   3) partecipazioni in imprese controllanti</t>
  </si>
  <si>
    <t xml:space="preserve">   3 bis) partecipazioni in imprese sottoposte al controllo delle controllanti</t>
  </si>
  <si>
    <t xml:space="preserve">   4 ) altre partecipazioni </t>
  </si>
  <si>
    <t xml:space="preserve">   5) strumenti finanziari derivati attivi</t>
  </si>
  <si>
    <t xml:space="preserve">   6) altri titoli</t>
  </si>
  <si>
    <t>IV. Disponibilità liquide</t>
  </si>
  <si>
    <t xml:space="preserve">   1) depositi bancari e postali</t>
  </si>
  <si>
    <t xml:space="preserve">   2) assegni</t>
  </si>
  <si>
    <t xml:space="preserve">   3) denaro e valori in cassa</t>
  </si>
  <si>
    <t>TOTALE ATTIVO CIRCOLANTE (C)</t>
  </si>
  <si>
    <t xml:space="preserve">D) RATEI E RISCONTI </t>
  </si>
  <si>
    <t>TOTALE ATTIVO</t>
  </si>
  <si>
    <t>STATO PATRIMONIALE - PASSIVO</t>
  </si>
  <si>
    <t>A) PATRIMONIO NETTO:</t>
  </si>
  <si>
    <t>I. Capitale sociale (Fondo di dotazione)</t>
  </si>
  <si>
    <t>II. Riserva da soprapprezzo delle azioni</t>
  </si>
  <si>
    <t>III. Riserve di rivalutazione</t>
  </si>
  <si>
    <t>IV. Riserva legale</t>
  </si>
  <si>
    <t>V. Riserve statutarie</t>
  </si>
  <si>
    <t>VI. Altre riserve, distintamente indicate</t>
  </si>
  <si>
    <t>VII. Riserve per operazioni di copertura dei flussi finanziari attesi</t>
  </si>
  <si>
    <t>VIII. Utili (Perdite) portati a nuovo</t>
  </si>
  <si>
    <t>IX. Utile dell'esercizio</t>
  </si>
  <si>
    <t>X. Riserva negativa per azioni proprie in portafolgio</t>
  </si>
  <si>
    <t>B)  FONDI PER RISCHI E ONERI</t>
  </si>
  <si>
    <t xml:space="preserve">    1) fondi trattam.quiescenza e obbighi simili;</t>
  </si>
  <si>
    <t xml:space="preserve">    2) fondi per imposte, anche differite;</t>
  </si>
  <si>
    <t xml:space="preserve">    3) strumenti finanziari derivati passivi</t>
  </si>
  <si>
    <t xml:space="preserve">    4) altri </t>
  </si>
  <si>
    <t>C)  TRATTAMENTO DI FINE RAPPORTO DI LAVORO SUBORDINATO</t>
  </si>
  <si>
    <t>D)  DEBITI</t>
  </si>
  <si>
    <t xml:space="preserve">   1) obbligazioni</t>
  </si>
  <si>
    <t xml:space="preserve">   2) obbligazioni convertibili</t>
  </si>
  <si>
    <t xml:space="preserve">   3) debiti verso soci per finanziamenti</t>
  </si>
  <si>
    <t xml:space="preserve">   4) debiti verso banche</t>
  </si>
  <si>
    <t xml:space="preserve">   5) debiti verso altri finanziatori</t>
  </si>
  <si>
    <t xml:space="preserve">   6) acconti</t>
  </si>
  <si>
    <t xml:space="preserve">   7) debiti verso fornitori</t>
  </si>
  <si>
    <t xml:space="preserve">   8) debiti rappresentati da titoli di credito </t>
  </si>
  <si>
    <t xml:space="preserve">   9) debiti verso imprese controllate</t>
  </si>
  <si>
    <t xml:space="preserve">  10) debiti verso imprese collegate</t>
  </si>
  <si>
    <t xml:space="preserve">  11) debiti verso imprese controllanti</t>
  </si>
  <si>
    <t xml:space="preserve">  11 bis) debiti verso imprese sottoposte al controllo delle controllanti</t>
  </si>
  <si>
    <t xml:space="preserve">  12) debiti tributari</t>
  </si>
  <si>
    <t xml:space="preserve">  13) debiti vs.istituti di previdenza e di sicurezza sociale</t>
  </si>
  <si>
    <t xml:space="preserve">  14) altri debiti</t>
  </si>
  <si>
    <t xml:space="preserve">E) RATEI E RISCONTI </t>
  </si>
  <si>
    <t>TOTALE PASSIVO E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</si>
</sst>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_-* #,##0.00_-;\-* #,##0.00_-;_-* &quot;-&quot;??_-;_-@_-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i/>
      <sz val="9"/>
      <name val="Tahoma"/>
      <family val="2"/>
    </font>
    <font>
      <b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0" fillId="0" borderId="1" xfId="0" applyNumberFormat="1" applyBorder="1"/>
    <xf numFmtId="3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164" fontId="3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3" fontId="0" fillId="0" borderId="1" xfId="0" applyNumberFormat="1" applyFill="1" applyBorder="1"/>
    <xf numFmtId="164" fontId="5" fillId="2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/>
    <xf numFmtId="164" fontId="4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right" wrapText="1"/>
    </xf>
    <xf numFmtId="165" fontId="1" fillId="0" borderId="0" xfId="1" applyFont="1" applyFill="1" applyBorder="1"/>
    <xf numFmtId="164" fontId="3" fillId="2" borderId="1" xfId="0" applyNumberFormat="1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3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/>
    <xf numFmtId="4" fontId="0" fillId="0" borderId="0" xfId="0" applyNumberFormat="1"/>
    <xf numFmtId="164" fontId="3" fillId="3" borderId="2" xfId="0" applyNumberFormat="1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/>
    </xf>
    <xf numFmtId="14" fontId="7" fillId="0" borderId="1" xfId="0" applyNumberFormat="1" applyFont="1" applyBorder="1"/>
    <xf numFmtId="164" fontId="6" fillId="0" borderId="4" xfId="0" applyNumberFormat="1" applyFont="1" applyFill="1" applyBorder="1" applyAlignment="1">
      <alignment wrapText="1"/>
    </xf>
    <xf numFmtId="3" fontId="8" fillId="0" borderId="1" xfId="0" applyNumberFormat="1" applyFont="1" applyBorder="1"/>
    <xf numFmtId="0" fontId="8" fillId="0" borderId="1" xfId="0" applyFont="1" applyBorder="1"/>
    <xf numFmtId="164" fontId="6" fillId="2" borderId="4" xfId="0" applyNumberFormat="1" applyFont="1" applyFill="1" applyBorder="1"/>
    <xf numFmtId="164" fontId="9" fillId="2" borderId="4" xfId="0" applyNumberFormat="1" applyFont="1" applyFill="1" applyBorder="1"/>
    <xf numFmtId="164" fontId="10" fillId="2" borderId="4" xfId="0" applyNumberFormat="1" applyFont="1" applyFill="1" applyBorder="1"/>
    <xf numFmtId="164" fontId="6" fillId="2" borderId="4" xfId="0" applyNumberFormat="1" applyFont="1" applyFill="1" applyBorder="1" applyAlignment="1">
      <alignment horizontal="right"/>
    </xf>
    <xf numFmtId="4" fontId="7" fillId="0" borderId="1" xfId="0" applyNumberFormat="1" applyFont="1" applyBorder="1"/>
    <xf numFmtId="164" fontId="9" fillId="2" borderId="4" xfId="0" applyNumberFormat="1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left" wrapText="1"/>
    </xf>
    <xf numFmtId="164" fontId="10" fillId="2" borderId="4" xfId="0" applyNumberFormat="1" applyFont="1" applyFill="1" applyBorder="1" applyAlignment="1">
      <alignment horizontal="left"/>
    </xf>
    <xf numFmtId="3" fontId="7" fillId="0" borderId="1" xfId="0" applyNumberFormat="1" applyFont="1" applyBorder="1"/>
    <xf numFmtId="0" fontId="7" fillId="0" borderId="1" xfId="0" applyFont="1" applyBorder="1"/>
    <xf numFmtId="164" fontId="6" fillId="2" borderId="4" xfId="0" applyNumberFormat="1" applyFont="1" applyFill="1" applyBorder="1" applyAlignment="1">
      <alignment horizontal="left"/>
    </xf>
    <xf numFmtId="3" fontId="8" fillId="0" borderId="1" xfId="0" applyNumberFormat="1" applyFont="1" applyFill="1" applyBorder="1"/>
    <xf numFmtId="164" fontId="6" fillId="4" borderId="4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14" fontId="7" fillId="0" borderId="1" xfId="0" applyNumberFormat="1" applyFont="1" applyFill="1" applyBorder="1"/>
    <xf numFmtId="164" fontId="6" fillId="2" borderId="6" xfId="0" applyNumberFormat="1" applyFont="1" applyFill="1" applyBorder="1"/>
    <xf numFmtId="0" fontId="8" fillId="0" borderId="1" xfId="0" applyFont="1" applyFill="1" applyBorder="1"/>
    <xf numFmtId="164" fontId="10" fillId="2" borderId="6" xfId="0" applyNumberFormat="1" applyFont="1" applyFill="1" applyBorder="1"/>
    <xf numFmtId="0" fontId="2" fillId="0" borderId="0" xfId="0" applyFont="1"/>
    <xf numFmtId="164" fontId="6" fillId="2" borderId="7" xfId="0" applyNumberFormat="1" applyFont="1" applyFill="1" applyBorder="1" applyAlignment="1">
      <alignment horizontal="right"/>
    </xf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164" fontId="10" fillId="2" borderId="9" xfId="0" applyNumberFormat="1" applyFont="1" applyFill="1" applyBorder="1"/>
    <xf numFmtId="164" fontId="6" fillId="2" borderId="9" xfId="0" applyNumberFormat="1" applyFont="1" applyFill="1" applyBorder="1" applyAlignment="1">
      <alignment horizontal="right"/>
    </xf>
    <xf numFmtId="3" fontId="7" fillId="0" borderId="1" xfId="0" applyNumberFormat="1" applyFont="1" applyFill="1" applyBorder="1"/>
    <xf numFmtId="164" fontId="6" fillId="3" borderId="10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STRUZIONE%202021%202022%202023%202024%202025%20apr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PETTO 21 22 23 24 25"/>
      <sheetName val="CESPITI CON STRAT no progetti"/>
      <sheetName val="PIANO INVEST 23 25"/>
      <sheetName val="CE triennale 23 24 25 manu"/>
      <sheetName val="CE triennale 23 24 25 manu (2)"/>
      <sheetName val="CE triennale 23 24 25"/>
      <sheetName val="SP triennale 23 24 25"/>
      <sheetName val="Foglio1"/>
    </sheetNames>
    <sheetDataSet>
      <sheetData sheetId="0">
        <row r="221">
          <cell r="AH221">
            <v>2744909.36</v>
          </cell>
          <cell r="AM221">
            <v>2914909.36</v>
          </cell>
          <cell r="AQ221">
            <v>2819909.36</v>
          </cell>
        </row>
        <row r="232">
          <cell r="AH232">
            <v>79649</v>
          </cell>
          <cell r="AM232">
            <v>79649</v>
          </cell>
          <cell r="AQ232">
            <v>79649</v>
          </cell>
        </row>
        <row r="243">
          <cell r="AH243">
            <v>576145</v>
          </cell>
          <cell r="AM243">
            <v>576145</v>
          </cell>
          <cell r="AQ243">
            <v>576145</v>
          </cell>
        </row>
        <row r="247">
          <cell r="AH247">
            <v>0</v>
          </cell>
        </row>
        <row r="252">
          <cell r="AH252">
            <v>97192</v>
          </cell>
          <cell r="AM252">
            <v>97192</v>
          </cell>
          <cell r="AQ252">
            <v>97192</v>
          </cell>
        </row>
        <row r="255">
          <cell r="AH255">
            <v>62002</v>
          </cell>
          <cell r="AM255">
            <v>62002</v>
          </cell>
          <cell r="AQ255">
            <v>62002</v>
          </cell>
        </row>
        <row r="289">
          <cell r="AH289">
            <v>4901042.92</v>
          </cell>
          <cell r="AM289">
            <v>4208181</v>
          </cell>
          <cell r="AQ289">
            <v>4016181</v>
          </cell>
        </row>
        <row r="307">
          <cell r="AH307">
            <v>2379939</v>
          </cell>
          <cell r="AM307">
            <v>3279939</v>
          </cell>
          <cell r="AQ307">
            <v>3219939</v>
          </cell>
        </row>
        <row r="316">
          <cell r="AH316">
            <v>705731</v>
          </cell>
          <cell r="AM316">
            <v>705731</v>
          </cell>
          <cell r="AQ316">
            <v>705731</v>
          </cell>
        </row>
        <row r="322">
          <cell r="AH322">
            <v>5123570.9560000002</v>
          </cell>
          <cell r="AM322">
            <v>5123570.9560000002</v>
          </cell>
          <cell r="AQ322">
            <v>5046946.9560000002</v>
          </cell>
        </row>
        <row r="415">
          <cell r="AH415">
            <v>19089675.760000002</v>
          </cell>
          <cell r="AM415">
            <v>19089675.760000002</v>
          </cell>
          <cell r="AQ415">
            <v>18811705.760000002</v>
          </cell>
        </row>
        <row r="449">
          <cell r="AH449">
            <v>994789.75999999989</v>
          </cell>
          <cell r="AM449">
            <v>984789.77999999991</v>
          </cell>
          <cell r="AQ449">
            <v>984789.77999999991</v>
          </cell>
        </row>
        <row r="455">
          <cell r="AH455">
            <v>394124.27000000008</v>
          </cell>
          <cell r="AM455">
            <v>760358.21705882356</v>
          </cell>
          <cell r="AQ455">
            <v>1049867.444331551</v>
          </cell>
        </row>
        <row r="472">
          <cell r="AH472">
            <v>2092011.8319999999</v>
          </cell>
          <cell r="AM472">
            <v>2272273.5569999996</v>
          </cell>
          <cell r="AQ472">
            <v>2336834.9195000003</v>
          </cell>
        </row>
        <row r="481">
          <cell r="AH481">
            <v>303191.83</v>
          </cell>
          <cell r="AM481">
            <v>303191.83</v>
          </cell>
          <cell r="AQ481">
            <v>303191.83</v>
          </cell>
        </row>
        <row r="489">
          <cell r="AH489">
            <v>9723.44</v>
          </cell>
          <cell r="AM489">
            <v>9723.44</v>
          </cell>
          <cell r="AQ489">
            <v>9723.44</v>
          </cell>
        </row>
        <row r="500">
          <cell r="AH500">
            <v>1649672.34</v>
          </cell>
        </row>
        <row r="511">
          <cell r="AH511">
            <v>41823.530000000006</v>
          </cell>
          <cell r="AM511">
            <v>41823.530000000006</v>
          </cell>
          <cell r="AQ511">
            <v>41823.530000000006</v>
          </cell>
        </row>
        <row r="516">
          <cell r="AH516">
            <v>8000</v>
          </cell>
          <cell r="AM516">
            <v>8000</v>
          </cell>
          <cell r="AQ516">
            <v>8000</v>
          </cell>
        </row>
        <row r="523">
          <cell r="AH523">
            <v>39115614</v>
          </cell>
          <cell r="AM523">
            <v>39546587</v>
          </cell>
          <cell r="AQ523">
            <v>39093867</v>
          </cell>
        </row>
        <row r="538">
          <cell r="AH538">
            <v>1158911.92</v>
          </cell>
          <cell r="AM538">
            <v>1158911.92</v>
          </cell>
          <cell r="AQ538">
            <v>1158911.92</v>
          </cell>
        </row>
        <row r="550">
          <cell r="AH550">
            <v>4766.62</v>
          </cell>
          <cell r="AM550">
            <v>4766.62</v>
          </cell>
          <cell r="AQ550">
            <v>4766.62</v>
          </cell>
        </row>
        <row r="555">
          <cell r="AH555">
            <v>202480</v>
          </cell>
          <cell r="AM555">
            <v>1574238.56</v>
          </cell>
          <cell r="AQ555">
            <v>1670976.15</v>
          </cell>
        </row>
        <row r="556">
          <cell r="AH556">
            <v>201639.24</v>
          </cell>
          <cell r="AM556">
            <v>201639.24</v>
          </cell>
          <cell r="AQ556">
            <v>201639.24</v>
          </cell>
        </row>
        <row r="558">
          <cell r="AH558">
            <v>187915.97</v>
          </cell>
          <cell r="AM558">
            <v>187915.97</v>
          </cell>
          <cell r="AQ558">
            <v>187915.97</v>
          </cell>
        </row>
        <row r="563">
          <cell r="AH563">
            <v>7.379999999999999</v>
          </cell>
          <cell r="AM563">
            <v>7.379999999999999</v>
          </cell>
          <cell r="AQ563">
            <v>7.379999999999999</v>
          </cell>
        </row>
        <row r="569">
          <cell r="AH569">
            <v>400000</v>
          </cell>
          <cell r="AM569">
            <v>200000</v>
          </cell>
          <cell r="AQ569">
            <v>200000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FC7ED-A9B5-410C-9CF8-7648609ED484}">
  <sheetPr>
    <pageSetUpPr fitToPage="1"/>
  </sheetPr>
  <dimension ref="A1:H117"/>
  <sheetViews>
    <sheetView tabSelected="1" workbookViewId="0">
      <selection activeCell="N19" sqref="N19"/>
    </sheetView>
  </sheetViews>
  <sheetFormatPr defaultRowHeight="12.75" x14ac:dyDescent="0.2"/>
  <cols>
    <col min="1" max="1" width="59.7109375" customWidth="1"/>
    <col min="2" max="2" width="12" style="8" customWidth="1"/>
    <col min="3" max="4" width="12" customWidth="1"/>
    <col min="5" max="5" width="10.140625" bestFit="1" customWidth="1"/>
    <col min="257" max="257" width="59.7109375" customWidth="1"/>
    <col min="258" max="260" width="12" customWidth="1"/>
    <col min="261" max="261" width="10.140625" bestFit="1" customWidth="1"/>
    <col min="513" max="513" width="59.7109375" customWidth="1"/>
    <col min="514" max="516" width="12" customWidth="1"/>
    <col min="517" max="517" width="10.140625" bestFit="1" customWidth="1"/>
    <col min="769" max="769" width="59.7109375" customWidth="1"/>
    <col min="770" max="772" width="12" customWidth="1"/>
    <col min="773" max="773" width="10.140625" bestFit="1" customWidth="1"/>
    <col min="1025" max="1025" width="59.7109375" customWidth="1"/>
    <col min="1026" max="1028" width="12" customWidth="1"/>
    <col min="1029" max="1029" width="10.140625" bestFit="1" customWidth="1"/>
    <col min="1281" max="1281" width="59.7109375" customWidth="1"/>
    <col min="1282" max="1284" width="12" customWidth="1"/>
    <col min="1285" max="1285" width="10.140625" bestFit="1" customWidth="1"/>
    <col min="1537" max="1537" width="59.7109375" customWidth="1"/>
    <col min="1538" max="1540" width="12" customWidth="1"/>
    <col min="1541" max="1541" width="10.140625" bestFit="1" customWidth="1"/>
    <col min="1793" max="1793" width="59.7109375" customWidth="1"/>
    <col min="1794" max="1796" width="12" customWidth="1"/>
    <col min="1797" max="1797" width="10.140625" bestFit="1" customWidth="1"/>
    <col min="2049" max="2049" width="59.7109375" customWidth="1"/>
    <col min="2050" max="2052" width="12" customWidth="1"/>
    <col min="2053" max="2053" width="10.140625" bestFit="1" customWidth="1"/>
    <col min="2305" max="2305" width="59.7109375" customWidth="1"/>
    <col min="2306" max="2308" width="12" customWidth="1"/>
    <col min="2309" max="2309" width="10.140625" bestFit="1" customWidth="1"/>
    <col min="2561" max="2561" width="59.7109375" customWidth="1"/>
    <col min="2562" max="2564" width="12" customWidth="1"/>
    <col min="2565" max="2565" width="10.140625" bestFit="1" customWidth="1"/>
    <col min="2817" max="2817" width="59.7109375" customWidth="1"/>
    <col min="2818" max="2820" width="12" customWidth="1"/>
    <col min="2821" max="2821" width="10.140625" bestFit="1" customWidth="1"/>
    <col min="3073" max="3073" width="59.7109375" customWidth="1"/>
    <col min="3074" max="3076" width="12" customWidth="1"/>
    <col min="3077" max="3077" width="10.140625" bestFit="1" customWidth="1"/>
    <col min="3329" max="3329" width="59.7109375" customWidth="1"/>
    <col min="3330" max="3332" width="12" customWidth="1"/>
    <col min="3333" max="3333" width="10.140625" bestFit="1" customWidth="1"/>
    <col min="3585" max="3585" width="59.7109375" customWidth="1"/>
    <col min="3586" max="3588" width="12" customWidth="1"/>
    <col min="3589" max="3589" width="10.140625" bestFit="1" customWidth="1"/>
    <col min="3841" max="3841" width="59.7109375" customWidth="1"/>
    <col min="3842" max="3844" width="12" customWidth="1"/>
    <col min="3845" max="3845" width="10.140625" bestFit="1" customWidth="1"/>
    <col min="4097" max="4097" width="59.7109375" customWidth="1"/>
    <col min="4098" max="4100" width="12" customWidth="1"/>
    <col min="4101" max="4101" width="10.140625" bestFit="1" customWidth="1"/>
    <col min="4353" max="4353" width="59.7109375" customWidth="1"/>
    <col min="4354" max="4356" width="12" customWidth="1"/>
    <col min="4357" max="4357" width="10.140625" bestFit="1" customWidth="1"/>
    <col min="4609" max="4609" width="59.7109375" customWidth="1"/>
    <col min="4610" max="4612" width="12" customWidth="1"/>
    <col min="4613" max="4613" width="10.140625" bestFit="1" customWidth="1"/>
    <col min="4865" max="4865" width="59.7109375" customWidth="1"/>
    <col min="4866" max="4868" width="12" customWidth="1"/>
    <col min="4869" max="4869" width="10.140625" bestFit="1" customWidth="1"/>
    <col min="5121" max="5121" width="59.7109375" customWidth="1"/>
    <col min="5122" max="5124" width="12" customWidth="1"/>
    <col min="5125" max="5125" width="10.140625" bestFit="1" customWidth="1"/>
    <col min="5377" max="5377" width="59.7109375" customWidth="1"/>
    <col min="5378" max="5380" width="12" customWidth="1"/>
    <col min="5381" max="5381" width="10.140625" bestFit="1" customWidth="1"/>
    <col min="5633" max="5633" width="59.7109375" customWidth="1"/>
    <col min="5634" max="5636" width="12" customWidth="1"/>
    <col min="5637" max="5637" width="10.140625" bestFit="1" customWidth="1"/>
    <col min="5889" max="5889" width="59.7109375" customWidth="1"/>
    <col min="5890" max="5892" width="12" customWidth="1"/>
    <col min="5893" max="5893" width="10.140625" bestFit="1" customWidth="1"/>
    <col min="6145" max="6145" width="59.7109375" customWidth="1"/>
    <col min="6146" max="6148" width="12" customWidth="1"/>
    <col min="6149" max="6149" width="10.140625" bestFit="1" customWidth="1"/>
    <col min="6401" max="6401" width="59.7109375" customWidth="1"/>
    <col min="6402" max="6404" width="12" customWidth="1"/>
    <col min="6405" max="6405" width="10.140625" bestFit="1" customWidth="1"/>
    <col min="6657" max="6657" width="59.7109375" customWidth="1"/>
    <col min="6658" max="6660" width="12" customWidth="1"/>
    <col min="6661" max="6661" width="10.140625" bestFit="1" customWidth="1"/>
    <col min="6913" max="6913" width="59.7109375" customWidth="1"/>
    <col min="6914" max="6916" width="12" customWidth="1"/>
    <col min="6917" max="6917" width="10.140625" bestFit="1" customWidth="1"/>
    <col min="7169" max="7169" width="59.7109375" customWidth="1"/>
    <col min="7170" max="7172" width="12" customWidth="1"/>
    <col min="7173" max="7173" width="10.140625" bestFit="1" customWidth="1"/>
    <col min="7425" max="7425" width="59.7109375" customWidth="1"/>
    <col min="7426" max="7428" width="12" customWidth="1"/>
    <col min="7429" max="7429" width="10.140625" bestFit="1" customWidth="1"/>
    <col min="7681" max="7681" width="59.7109375" customWidth="1"/>
    <col min="7682" max="7684" width="12" customWidth="1"/>
    <col min="7685" max="7685" width="10.140625" bestFit="1" customWidth="1"/>
    <col min="7937" max="7937" width="59.7109375" customWidth="1"/>
    <col min="7938" max="7940" width="12" customWidth="1"/>
    <col min="7941" max="7941" width="10.140625" bestFit="1" customWidth="1"/>
    <col min="8193" max="8193" width="59.7109375" customWidth="1"/>
    <col min="8194" max="8196" width="12" customWidth="1"/>
    <col min="8197" max="8197" width="10.140625" bestFit="1" customWidth="1"/>
    <col min="8449" max="8449" width="59.7109375" customWidth="1"/>
    <col min="8450" max="8452" width="12" customWidth="1"/>
    <col min="8453" max="8453" width="10.140625" bestFit="1" customWidth="1"/>
    <col min="8705" max="8705" width="59.7109375" customWidth="1"/>
    <col min="8706" max="8708" width="12" customWidth="1"/>
    <col min="8709" max="8709" width="10.140625" bestFit="1" customWidth="1"/>
    <col min="8961" max="8961" width="59.7109375" customWidth="1"/>
    <col min="8962" max="8964" width="12" customWidth="1"/>
    <col min="8965" max="8965" width="10.140625" bestFit="1" customWidth="1"/>
    <col min="9217" max="9217" width="59.7109375" customWidth="1"/>
    <col min="9218" max="9220" width="12" customWidth="1"/>
    <col min="9221" max="9221" width="10.140625" bestFit="1" customWidth="1"/>
    <col min="9473" max="9473" width="59.7109375" customWidth="1"/>
    <col min="9474" max="9476" width="12" customWidth="1"/>
    <col min="9477" max="9477" width="10.140625" bestFit="1" customWidth="1"/>
    <col min="9729" max="9729" width="59.7109375" customWidth="1"/>
    <col min="9730" max="9732" width="12" customWidth="1"/>
    <col min="9733" max="9733" width="10.140625" bestFit="1" customWidth="1"/>
    <col min="9985" max="9985" width="59.7109375" customWidth="1"/>
    <col min="9986" max="9988" width="12" customWidth="1"/>
    <col min="9989" max="9989" width="10.140625" bestFit="1" customWidth="1"/>
    <col min="10241" max="10241" width="59.7109375" customWidth="1"/>
    <col min="10242" max="10244" width="12" customWidth="1"/>
    <col min="10245" max="10245" width="10.140625" bestFit="1" customWidth="1"/>
    <col min="10497" max="10497" width="59.7109375" customWidth="1"/>
    <col min="10498" max="10500" width="12" customWidth="1"/>
    <col min="10501" max="10501" width="10.140625" bestFit="1" customWidth="1"/>
    <col min="10753" max="10753" width="59.7109375" customWidth="1"/>
    <col min="10754" max="10756" width="12" customWidth="1"/>
    <col min="10757" max="10757" width="10.140625" bestFit="1" customWidth="1"/>
    <col min="11009" max="11009" width="59.7109375" customWidth="1"/>
    <col min="11010" max="11012" width="12" customWidth="1"/>
    <col min="11013" max="11013" width="10.140625" bestFit="1" customWidth="1"/>
    <col min="11265" max="11265" width="59.7109375" customWidth="1"/>
    <col min="11266" max="11268" width="12" customWidth="1"/>
    <col min="11269" max="11269" width="10.140625" bestFit="1" customWidth="1"/>
    <col min="11521" max="11521" width="59.7109375" customWidth="1"/>
    <col min="11522" max="11524" width="12" customWidth="1"/>
    <col min="11525" max="11525" width="10.140625" bestFit="1" customWidth="1"/>
    <col min="11777" max="11777" width="59.7109375" customWidth="1"/>
    <col min="11778" max="11780" width="12" customWidth="1"/>
    <col min="11781" max="11781" width="10.140625" bestFit="1" customWidth="1"/>
    <col min="12033" max="12033" width="59.7109375" customWidth="1"/>
    <col min="12034" max="12036" width="12" customWidth="1"/>
    <col min="12037" max="12037" width="10.140625" bestFit="1" customWidth="1"/>
    <col min="12289" max="12289" width="59.7109375" customWidth="1"/>
    <col min="12290" max="12292" width="12" customWidth="1"/>
    <col min="12293" max="12293" width="10.140625" bestFit="1" customWidth="1"/>
    <col min="12545" max="12545" width="59.7109375" customWidth="1"/>
    <col min="12546" max="12548" width="12" customWidth="1"/>
    <col min="12549" max="12549" width="10.140625" bestFit="1" customWidth="1"/>
    <col min="12801" max="12801" width="59.7109375" customWidth="1"/>
    <col min="12802" max="12804" width="12" customWidth="1"/>
    <col min="12805" max="12805" width="10.140625" bestFit="1" customWidth="1"/>
    <col min="13057" max="13057" width="59.7109375" customWidth="1"/>
    <col min="13058" max="13060" width="12" customWidth="1"/>
    <col min="13061" max="13061" width="10.140625" bestFit="1" customWidth="1"/>
    <col min="13313" max="13313" width="59.7109375" customWidth="1"/>
    <col min="13314" max="13316" width="12" customWidth="1"/>
    <col min="13317" max="13317" width="10.140625" bestFit="1" customWidth="1"/>
    <col min="13569" max="13569" width="59.7109375" customWidth="1"/>
    <col min="13570" max="13572" width="12" customWidth="1"/>
    <col min="13573" max="13573" width="10.140625" bestFit="1" customWidth="1"/>
    <col min="13825" max="13825" width="59.7109375" customWidth="1"/>
    <col min="13826" max="13828" width="12" customWidth="1"/>
    <col min="13829" max="13829" width="10.140625" bestFit="1" customWidth="1"/>
    <col min="14081" max="14081" width="59.7109375" customWidth="1"/>
    <col min="14082" max="14084" width="12" customWidth="1"/>
    <col min="14085" max="14085" width="10.140625" bestFit="1" customWidth="1"/>
    <col min="14337" max="14337" width="59.7109375" customWidth="1"/>
    <col min="14338" max="14340" width="12" customWidth="1"/>
    <col min="14341" max="14341" width="10.140625" bestFit="1" customWidth="1"/>
    <col min="14593" max="14593" width="59.7109375" customWidth="1"/>
    <col min="14594" max="14596" width="12" customWidth="1"/>
    <col min="14597" max="14597" width="10.140625" bestFit="1" customWidth="1"/>
    <col min="14849" max="14849" width="59.7109375" customWidth="1"/>
    <col min="14850" max="14852" width="12" customWidth="1"/>
    <col min="14853" max="14853" width="10.140625" bestFit="1" customWidth="1"/>
    <col min="15105" max="15105" width="59.7109375" customWidth="1"/>
    <col min="15106" max="15108" width="12" customWidth="1"/>
    <col min="15109" max="15109" width="10.140625" bestFit="1" customWidth="1"/>
    <col min="15361" max="15361" width="59.7109375" customWidth="1"/>
    <col min="15362" max="15364" width="12" customWidth="1"/>
    <col min="15365" max="15365" width="10.140625" bestFit="1" customWidth="1"/>
    <col min="15617" max="15617" width="59.7109375" customWidth="1"/>
    <col min="15618" max="15620" width="12" customWidth="1"/>
    <col min="15621" max="15621" width="10.140625" bestFit="1" customWidth="1"/>
    <col min="15873" max="15873" width="59.7109375" customWidth="1"/>
    <col min="15874" max="15876" width="12" customWidth="1"/>
    <col min="15877" max="15877" width="10.140625" bestFit="1" customWidth="1"/>
    <col min="16129" max="16129" width="59.7109375" customWidth="1"/>
    <col min="16130" max="16132" width="12" customWidth="1"/>
    <col min="16133" max="16133" width="10.140625" bestFit="1" customWidth="1"/>
  </cols>
  <sheetData>
    <row r="1" spans="1:4" ht="13.5" thickBot="1" x14ac:dyDescent="0.25"/>
    <row r="2" spans="1:4" x14ac:dyDescent="0.2">
      <c r="A2" s="33" t="s">
        <v>52</v>
      </c>
      <c r="B2" s="34">
        <v>45291</v>
      </c>
      <c r="C2" s="34">
        <v>45657</v>
      </c>
      <c r="D2" s="34">
        <v>46022</v>
      </c>
    </row>
    <row r="3" spans="1:4" ht="21.75" x14ac:dyDescent="0.2">
      <c r="A3" s="35" t="s">
        <v>53</v>
      </c>
      <c r="B3" s="36"/>
      <c r="C3" s="37"/>
      <c r="D3" s="37"/>
    </row>
    <row r="4" spans="1:4" x14ac:dyDescent="0.2">
      <c r="A4" s="38" t="s">
        <v>54</v>
      </c>
      <c r="B4" s="36"/>
      <c r="C4" s="37"/>
      <c r="D4" s="37"/>
    </row>
    <row r="5" spans="1:4" x14ac:dyDescent="0.2">
      <c r="A5" s="39" t="s">
        <v>55</v>
      </c>
      <c r="B5" s="36"/>
      <c r="C5" s="37"/>
      <c r="D5" s="37"/>
    </row>
    <row r="6" spans="1:4" x14ac:dyDescent="0.2">
      <c r="A6" s="40" t="s">
        <v>56</v>
      </c>
      <c r="B6" s="36"/>
      <c r="C6" s="37"/>
      <c r="D6" s="37"/>
    </row>
    <row r="7" spans="1:4" x14ac:dyDescent="0.2">
      <c r="A7" s="40" t="s">
        <v>57</v>
      </c>
      <c r="B7" s="36"/>
      <c r="C7" s="37"/>
      <c r="D7" s="37"/>
    </row>
    <row r="8" spans="1:4" x14ac:dyDescent="0.2">
      <c r="A8" s="40" t="s">
        <v>58</v>
      </c>
      <c r="B8" s="36">
        <v>1276384</v>
      </c>
      <c r="C8" s="36">
        <v>1125411</v>
      </c>
      <c r="D8" s="36">
        <v>738182</v>
      </c>
    </row>
    <row r="9" spans="1:4" x14ac:dyDescent="0.2">
      <c r="A9" s="40" t="s">
        <v>59</v>
      </c>
      <c r="B9" s="36"/>
      <c r="C9" s="36"/>
      <c r="D9" s="36"/>
    </row>
    <row r="10" spans="1:4" x14ac:dyDescent="0.2">
      <c r="A10" s="40" t="s">
        <v>60</v>
      </c>
      <c r="B10" s="36"/>
      <c r="C10" s="36"/>
      <c r="D10" s="36"/>
    </row>
    <row r="11" spans="1:4" x14ac:dyDescent="0.2">
      <c r="A11" s="40" t="s">
        <v>61</v>
      </c>
      <c r="B11" s="36">
        <v>1167527</v>
      </c>
      <c r="C11" s="36">
        <v>10823142</v>
      </c>
      <c r="D11" s="36">
        <v>20960503</v>
      </c>
    </row>
    <row r="12" spans="1:4" x14ac:dyDescent="0.2">
      <c r="A12" s="40" t="s">
        <v>62</v>
      </c>
      <c r="B12" s="36"/>
      <c r="C12" s="37"/>
      <c r="D12" s="37"/>
    </row>
    <row r="13" spans="1:4" x14ac:dyDescent="0.2">
      <c r="A13" s="41" t="s">
        <v>63</v>
      </c>
      <c r="B13" s="42">
        <f>SUM(B6:B12)</f>
        <v>2443911</v>
      </c>
      <c r="C13" s="42">
        <f>SUM(C6:C12)</f>
        <v>11948553</v>
      </c>
      <c r="D13" s="42">
        <f>SUM(D6:D12)</f>
        <v>21698685</v>
      </c>
    </row>
    <row r="14" spans="1:4" x14ac:dyDescent="0.2">
      <c r="A14" s="43" t="s">
        <v>64</v>
      </c>
      <c r="B14" s="36"/>
      <c r="C14" s="37"/>
      <c r="D14" s="37"/>
    </row>
    <row r="15" spans="1:4" x14ac:dyDescent="0.2">
      <c r="A15" s="40" t="s">
        <v>65</v>
      </c>
      <c r="B15" s="36">
        <v>7815284</v>
      </c>
      <c r="C15" s="36">
        <v>9176533</v>
      </c>
      <c r="D15" s="36">
        <v>8873192</v>
      </c>
    </row>
    <row r="16" spans="1:4" x14ac:dyDescent="0.2">
      <c r="A16" s="40" t="s">
        <v>66</v>
      </c>
      <c r="B16" s="36">
        <v>257378</v>
      </c>
      <c r="C16" s="36">
        <v>160244</v>
      </c>
      <c r="D16" s="36">
        <v>100590</v>
      </c>
    </row>
    <row r="17" spans="1:8" x14ac:dyDescent="0.2">
      <c r="A17" s="40" t="s">
        <v>67</v>
      </c>
      <c r="B17" s="36">
        <v>4549977</v>
      </c>
      <c r="C17" s="36">
        <v>5972580</v>
      </c>
      <c r="D17" s="36">
        <v>4119913</v>
      </c>
    </row>
    <row r="18" spans="1:8" x14ac:dyDescent="0.2">
      <c r="A18" s="40" t="s">
        <v>68</v>
      </c>
      <c r="B18" s="36">
        <v>93968.19</v>
      </c>
      <c r="C18" s="36">
        <v>73878</v>
      </c>
      <c r="D18" s="36">
        <v>54864</v>
      </c>
    </row>
    <row r="19" spans="1:8" x14ac:dyDescent="0.2">
      <c r="A19" s="40" t="s">
        <v>69</v>
      </c>
      <c r="B19" s="36">
        <v>344565</v>
      </c>
      <c r="C19" s="36">
        <v>217833</v>
      </c>
      <c r="D19" s="36">
        <f>30367+30367</f>
        <v>60734</v>
      </c>
    </row>
    <row r="20" spans="1:8" x14ac:dyDescent="0.2">
      <c r="A20" s="40" t="s">
        <v>70</v>
      </c>
      <c r="B20" s="36">
        <v>688699</v>
      </c>
      <c r="C20" s="36">
        <v>607033</v>
      </c>
      <c r="D20" s="36">
        <v>383927</v>
      </c>
    </row>
    <row r="21" spans="1:8" x14ac:dyDescent="0.2">
      <c r="A21" s="40" t="s">
        <v>71</v>
      </c>
      <c r="B21" s="36">
        <v>2120062</v>
      </c>
      <c r="C21" s="36">
        <v>2120062</v>
      </c>
      <c r="D21" s="36">
        <v>2120062</v>
      </c>
    </row>
    <row r="22" spans="1:8" x14ac:dyDescent="0.2">
      <c r="A22" s="41" t="s">
        <v>72</v>
      </c>
      <c r="B22" s="42">
        <f>SUM(B15:B21)</f>
        <v>15869933.189999999</v>
      </c>
      <c r="C22" s="42">
        <f>SUM(C15:C21)</f>
        <v>18328163</v>
      </c>
      <c r="D22" s="42">
        <f>SUM(D15:D21)</f>
        <v>15713282</v>
      </c>
      <c r="H22" s="8"/>
    </row>
    <row r="23" spans="1:8" ht="21.75" x14ac:dyDescent="0.2">
      <c r="A23" s="44" t="s">
        <v>73</v>
      </c>
      <c r="B23" s="36"/>
      <c r="C23" s="37"/>
      <c r="D23" s="37"/>
    </row>
    <row r="24" spans="1:8" x14ac:dyDescent="0.2">
      <c r="A24" s="40" t="s">
        <v>74</v>
      </c>
      <c r="B24" s="36"/>
      <c r="C24" s="37"/>
      <c r="D24" s="37"/>
    </row>
    <row r="25" spans="1:8" x14ac:dyDescent="0.2">
      <c r="A25" s="39" t="s">
        <v>75</v>
      </c>
      <c r="B25" s="36"/>
      <c r="C25" s="37"/>
      <c r="D25" s="37"/>
    </row>
    <row r="26" spans="1:8" x14ac:dyDescent="0.2">
      <c r="A26" s="39" t="s">
        <v>76</v>
      </c>
      <c r="B26" s="36"/>
      <c r="C26" s="37"/>
      <c r="D26" s="37"/>
    </row>
    <row r="27" spans="1:8" x14ac:dyDescent="0.2">
      <c r="A27" s="39" t="s">
        <v>77</v>
      </c>
      <c r="B27" s="36"/>
      <c r="C27" s="37"/>
      <c r="D27" s="37"/>
    </row>
    <row r="28" spans="1:8" x14ac:dyDescent="0.2">
      <c r="A28" s="39" t="s">
        <v>78</v>
      </c>
      <c r="B28" s="36"/>
      <c r="C28" s="37"/>
      <c r="D28" s="37"/>
    </row>
    <row r="29" spans="1:8" x14ac:dyDescent="0.2">
      <c r="A29" s="39" t="s">
        <v>79</v>
      </c>
      <c r="B29" s="36"/>
      <c r="C29" s="37"/>
      <c r="D29" s="37"/>
    </row>
    <row r="30" spans="1:8" x14ac:dyDescent="0.2">
      <c r="A30" s="40" t="s">
        <v>80</v>
      </c>
      <c r="B30" s="36"/>
      <c r="C30" s="37"/>
      <c r="D30" s="37"/>
    </row>
    <row r="31" spans="1:8" x14ac:dyDescent="0.2">
      <c r="A31" s="39" t="s">
        <v>81</v>
      </c>
      <c r="B31" s="36"/>
      <c r="C31" s="37"/>
      <c r="D31" s="37"/>
    </row>
    <row r="32" spans="1:8" x14ac:dyDescent="0.2">
      <c r="A32" s="39" t="s">
        <v>82</v>
      </c>
      <c r="B32" s="36"/>
      <c r="C32" s="37"/>
      <c r="D32" s="37"/>
    </row>
    <row r="33" spans="1:4" x14ac:dyDescent="0.2">
      <c r="A33" s="39" t="s">
        <v>83</v>
      </c>
      <c r="B33" s="36"/>
      <c r="C33" s="37"/>
      <c r="D33" s="37"/>
    </row>
    <row r="34" spans="1:4" x14ac:dyDescent="0.2">
      <c r="A34" s="39" t="s">
        <v>78</v>
      </c>
      <c r="B34" s="36"/>
      <c r="C34" s="37"/>
      <c r="D34" s="37"/>
    </row>
    <row r="35" spans="1:4" x14ac:dyDescent="0.2">
      <c r="A35" s="39" t="s">
        <v>84</v>
      </c>
      <c r="B35" s="36"/>
      <c r="C35" s="37"/>
      <c r="D35" s="37"/>
    </row>
    <row r="36" spans="1:4" x14ac:dyDescent="0.2">
      <c r="A36" s="45" t="s">
        <v>85</v>
      </c>
      <c r="B36" s="36"/>
      <c r="C36" s="37"/>
      <c r="D36" s="37"/>
    </row>
    <row r="37" spans="1:4" x14ac:dyDescent="0.2">
      <c r="A37" s="45" t="s">
        <v>86</v>
      </c>
      <c r="B37" s="36"/>
      <c r="C37" s="37"/>
      <c r="D37" s="37"/>
    </row>
    <row r="38" spans="1:4" x14ac:dyDescent="0.2">
      <c r="A38" s="41" t="s">
        <v>87</v>
      </c>
      <c r="B38" s="46">
        <f>SUM(B24:B37)</f>
        <v>0</v>
      </c>
      <c r="C38" s="47">
        <f>SUM(C24:C37)</f>
        <v>0</v>
      </c>
      <c r="D38" s="47">
        <f>SUM(D24:D37)</f>
        <v>0</v>
      </c>
    </row>
    <row r="39" spans="1:4" x14ac:dyDescent="0.2">
      <c r="A39" s="41" t="s">
        <v>88</v>
      </c>
      <c r="B39" s="42">
        <f>B13+B22+B38</f>
        <v>18313844.189999998</v>
      </c>
      <c r="C39" s="42">
        <f>C13+C22+C38</f>
        <v>30276716</v>
      </c>
      <c r="D39" s="42">
        <f>D13+D22+D38</f>
        <v>37411967</v>
      </c>
    </row>
    <row r="40" spans="1:4" x14ac:dyDescent="0.2">
      <c r="A40" s="48" t="s">
        <v>89</v>
      </c>
      <c r="B40" s="36"/>
      <c r="C40" s="37"/>
      <c r="D40" s="37"/>
    </row>
    <row r="41" spans="1:4" x14ac:dyDescent="0.2">
      <c r="A41" s="39" t="s">
        <v>90</v>
      </c>
      <c r="B41" s="36"/>
      <c r="C41" s="37"/>
      <c r="D41" s="37"/>
    </row>
    <row r="42" spans="1:4" x14ac:dyDescent="0.2">
      <c r="A42" s="40" t="s">
        <v>91</v>
      </c>
      <c r="B42" s="36"/>
      <c r="C42" s="37"/>
      <c r="D42" s="37"/>
    </row>
    <row r="43" spans="1:4" x14ac:dyDescent="0.2">
      <c r="A43" s="39" t="s">
        <v>92</v>
      </c>
      <c r="B43" s="36">
        <v>201639</v>
      </c>
      <c r="C43" s="36">
        <v>201639</v>
      </c>
      <c r="D43" s="36">
        <v>201639</v>
      </c>
    </row>
    <row r="44" spans="1:4" x14ac:dyDescent="0.2">
      <c r="A44" s="39" t="s">
        <v>93</v>
      </c>
      <c r="B44" s="36">
        <v>187916</v>
      </c>
      <c r="C44" s="36">
        <v>187916</v>
      </c>
      <c r="D44" s="36">
        <v>187916</v>
      </c>
    </row>
    <row r="45" spans="1:4" x14ac:dyDescent="0.2">
      <c r="A45" s="40" t="s">
        <v>94</v>
      </c>
      <c r="B45" s="36"/>
      <c r="C45" s="37"/>
      <c r="D45" s="37"/>
    </row>
    <row r="46" spans="1:4" x14ac:dyDescent="0.2">
      <c r="A46" s="40" t="s">
        <v>95</v>
      </c>
      <c r="B46" s="36"/>
      <c r="C46" s="37"/>
      <c r="D46" s="37"/>
    </row>
    <row r="47" spans="1:4" x14ac:dyDescent="0.2">
      <c r="A47" s="40" t="s">
        <v>96</v>
      </c>
      <c r="B47" s="36"/>
      <c r="C47" s="37"/>
      <c r="D47" s="37"/>
    </row>
    <row r="48" spans="1:4" x14ac:dyDescent="0.2">
      <c r="A48" s="40" t="s">
        <v>97</v>
      </c>
      <c r="B48" s="36"/>
      <c r="C48" s="46"/>
      <c r="D48" s="46"/>
    </row>
    <row r="49" spans="1:4" x14ac:dyDescent="0.2">
      <c r="A49" s="41" t="s">
        <v>98</v>
      </c>
      <c r="B49" s="46">
        <f>SUM(B42:B48)</f>
        <v>389555</v>
      </c>
      <c r="C49" s="46">
        <f>SUM(C42:C48)</f>
        <v>389555</v>
      </c>
      <c r="D49" s="46">
        <f>SUM(D42:D48)</f>
        <v>389555</v>
      </c>
    </row>
    <row r="50" spans="1:4" x14ac:dyDescent="0.2">
      <c r="A50" s="39" t="s">
        <v>99</v>
      </c>
      <c r="B50" s="36"/>
      <c r="C50" s="37"/>
      <c r="D50" s="37"/>
    </row>
    <row r="51" spans="1:4" x14ac:dyDescent="0.2">
      <c r="A51" s="40" t="s">
        <v>100</v>
      </c>
      <c r="B51" s="36">
        <v>2902456</v>
      </c>
      <c r="C51" s="36">
        <v>2902456</v>
      </c>
      <c r="D51" s="36">
        <v>2902456</v>
      </c>
    </row>
    <row r="52" spans="1:4" x14ac:dyDescent="0.2">
      <c r="A52" s="40" t="s">
        <v>101</v>
      </c>
      <c r="B52" s="36"/>
      <c r="C52" s="37"/>
      <c r="D52" s="37"/>
    </row>
    <row r="53" spans="1:4" x14ac:dyDescent="0.2">
      <c r="A53" s="40" t="s">
        <v>102</v>
      </c>
      <c r="B53" s="36"/>
      <c r="C53" s="37"/>
      <c r="D53" s="37"/>
    </row>
    <row r="54" spans="1:4" x14ac:dyDescent="0.2">
      <c r="A54" s="40" t="s">
        <v>103</v>
      </c>
      <c r="B54" s="36">
        <v>3108581</v>
      </c>
      <c r="C54" s="36">
        <v>3108581</v>
      </c>
      <c r="D54" s="36">
        <v>3108581</v>
      </c>
    </row>
    <row r="55" spans="1:4" x14ac:dyDescent="0.2">
      <c r="A55" s="40" t="s">
        <v>104</v>
      </c>
      <c r="B55" s="36"/>
      <c r="C55" s="36"/>
      <c r="D55" s="36"/>
    </row>
    <row r="56" spans="1:4" x14ac:dyDescent="0.2">
      <c r="A56" s="40" t="s">
        <v>105</v>
      </c>
      <c r="B56" s="36">
        <v>13927</v>
      </c>
      <c r="C56" s="36">
        <v>13927</v>
      </c>
      <c r="D56" s="36">
        <v>13927</v>
      </c>
    </row>
    <row r="57" spans="1:4" x14ac:dyDescent="0.2">
      <c r="A57" s="40" t="s">
        <v>106</v>
      </c>
      <c r="B57" s="36"/>
      <c r="C57" s="36"/>
      <c r="D57" s="36"/>
    </row>
    <row r="58" spans="1:4" x14ac:dyDescent="0.2">
      <c r="A58" s="45" t="s">
        <v>107</v>
      </c>
      <c r="B58" s="36">
        <f>52646</f>
        <v>52646</v>
      </c>
      <c r="C58" s="36">
        <v>52646</v>
      </c>
      <c r="D58" s="36">
        <v>52646</v>
      </c>
    </row>
    <row r="59" spans="1:4" x14ac:dyDescent="0.2">
      <c r="A59" s="41" t="s">
        <v>98</v>
      </c>
      <c r="B59" s="42">
        <f>SUM(B51:B58)</f>
        <v>6077610</v>
      </c>
      <c r="C59" s="42">
        <f>SUM(C51:C58)</f>
        <v>6077610</v>
      </c>
      <c r="D59" s="42">
        <f>SUM(D51:D58)</f>
        <v>6077610</v>
      </c>
    </row>
    <row r="60" spans="1:4" x14ac:dyDescent="0.2">
      <c r="A60" s="39" t="s">
        <v>108</v>
      </c>
      <c r="B60" s="36"/>
      <c r="C60" s="37"/>
      <c r="D60" s="37"/>
    </row>
    <row r="61" spans="1:4" x14ac:dyDescent="0.2">
      <c r="A61" s="40" t="s">
        <v>109</v>
      </c>
      <c r="B61" s="36"/>
      <c r="C61" s="37"/>
      <c r="D61" s="37"/>
    </row>
    <row r="62" spans="1:4" x14ac:dyDescent="0.2">
      <c r="A62" s="40" t="s">
        <v>110</v>
      </c>
      <c r="B62" s="36"/>
      <c r="C62" s="37"/>
      <c r="D62" s="37"/>
    </row>
    <row r="63" spans="1:4" x14ac:dyDescent="0.2">
      <c r="A63" s="40" t="s">
        <v>111</v>
      </c>
      <c r="B63" s="36"/>
      <c r="C63" s="37"/>
      <c r="D63" s="37"/>
    </row>
    <row r="64" spans="1:4" x14ac:dyDescent="0.2">
      <c r="A64" s="40" t="s">
        <v>112</v>
      </c>
      <c r="B64" s="36"/>
      <c r="C64" s="37"/>
      <c r="D64" s="37"/>
    </row>
    <row r="65" spans="1:5" x14ac:dyDescent="0.2">
      <c r="A65" s="40" t="s">
        <v>113</v>
      </c>
      <c r="B65" s="36"/>
      <c r="C65" s="37"/>
      <c r="D65" s="37"/>
    </row>
    <row r="66" spans="1:5" x14ac:dyDescent="0.2">
      <c r="A66" s="40" t="s">
        <v>114</v>
      </c>
      <c r="B66" s="36"/>
      <c r="C66" s="37"/>
      <c r="D66" s="37"/>
    </row>
    <row r="67" spans="1:5" x14ac:dyDescent="0.2">
      <c r="A67" s="40" t="s">
        <v>115</v>
      </c>
      <c r="B67" s="36"/>
      <c r="C67" s="37"/>
      <c r="D67" s="37"/>
    </row>
    <row r="68" spans="1:5" x14ac:dyDescent="0.2">
      <c r="A68" s="41" t="s">
        <v>98</v>
      </c>
      <c r="B68" s="46">
        <f>SUM(B61:B67)</f>
        <v>0</v>
      </c>
      <c r="C68" s="47">
        <f>SUM(C61:C67)</f>
        <v>0</v>
      </c>
      <c r="D68" s="47">
        <f>SUM(D61:D67)</f>
        <v>0</v>
      </c>
    </row>
    <row r="69" spans="1:5" x14ac:dyDescent="0.2">
      <c r="A69" s="39" t="s">
        <v>116</v>
      </c>
      <c r="B69" s="36"/>
      <c r="C69" s="37"/>
      <c r="D69" s="37"/>
    </row>
    <row r="70" spans="1:5" x14ac:dyDescent="0.2">
      <c r="A70" s="40" t="s">
        <v>117</v>
      </c>
      <c r="B70" s="36">
        <f>25344145+(51766586-B39)</f>
        <v>58796886.810000002</v>
      </c>
      <c r="C70" s="36">
        <f>21417937+(50572451-C39)</f>
        <v>41713672</v>
      </c>
      <c r="D70" s="49">
        <f>20049624+(46577333-D39)</f>
        <v>29214990</v>
      </c>
    </row>
    <row r="71" spans="1:5" x14ac:dyDescent="0.2">
      <c r="A71" s="40" t="s">
        <v>118</v>
      </c>
      <c r="B71" s="36"/>
      <c r="C71" s="37"/>
      <c r="D71" s="37"/>
    </row>
    <row r="72" spans="1:5" x14ac:dyDescent="0.2">
      <c r="A72" s="40" t="s">
        <v>119</v>
      </c>
      <c r="B72" s="36">
        <v>553154</v>
      </c>
      <c r="C72" s="36">
        <v>553154</v>
      </c>
      <c r="D72" s="36">
        <v>553154</v>
      </c>
    </row>
    <row r="73" spans="1:5" x14ac:dyDescent="0.2">
      <c r="A73" s="41" t="s">
        <v>98</v>
      </c>
      <c r="B73" s="46">
        <f>SUM(B70:B72)</f>
        <v>59350040.810000002</v>
      </c>
      <c r="C73" s="46">
        <f>SUM(C70:C72)</f>
        <v>42266826</v>
      </c>
      <c r="D73" s="46">
        <f>SUM(D70:D72)</f>
        <v>29768144</v>
      </c>
    </row>
    <row r="74" spans="1:5" x14ac:dyDescent="0.2">
      <c r="A74" s="41" t="s">
        <v>120</v>
      </c>
      <c r="B74" s="46">
        <f>B49+B59+B68+B73</f>
        <v>65817205.810000002</v>
      </c>
      <c r="C74" s="46">
        <f>C49+C59+C68+C73</f>
        <v>48733991</v>
      </c>
      <c r="D74" s="46">
        <f>D49+D59+D68+D73</f>
        <v>36235309</v>
      </c>
    </row>
    <row r="75" spans="1:5" x14ac:dyDescent="0.2">
      <c r="A75" s="38" t="s">
        <v>121</v>
      </c>
      <c r="B75" s="36"/>
      <c r="C75" s="37"/>
      <c r="D75" s="37"/>
    </row>
    <row r="76" spans="1:5" x14ac:dyDescent="0.2">
      <c r="A76" s="50" t="s">
        <v>122</v>
      </c>
      <c r="B76" s="46">
        <f>B39+B74-1</f>
        <v>84131049</v>
      </c>
      <c r="C76" s="46">
        <f>C39+C74-1</f>
        <v>79010706</v>
      </c>
      <c r="D76" s="46">
        <f>D39+D74-1</f>
        <v>73647275</v>
      </c>
      <c r="E76" s="31"/>
    </row>
    <row r="77" spans="1:5" ht="13.5" thickBot="1" x14ac:dyDescent="0.25">
      <c r="C77" s="31"/>
      <c r="D77" s="31"/>
    </row>
    <row r="78" spans="1:5" ht="13.5" thickBot="1" x14ac:dyDescent="0.25">
      <c r="A78" s="51" t="s">
        <v>123</v>
      </c>
      <c r="B78" s="52">
        <v>45291</v>
      </c>
      <c r="C78" s="52">
        <v>45657</v>
      </c>
      <c r="D78" s="52">
        <v>46022</v>
      </c>
    </row>
    <row r="79" spans="1:5" x14ac:dyDescent="0.2">
      <c r="A79" s="53" t="s">
        <v>124</v>
      </c>
      <c r="B79" s="49"/>
      <c r="C79" s="54"/>
      <c r="D79" s="54"/>
    </row>
    <row r="80" spans="1:5" x14ac:dyDescent="0.2">
      <c r="A80" s="55" t="s">
        <v>125</v>
      </c>
      <c r="B80" s="49">
        <v>17847167</v>
      </c>
      <c r="C80" s="49">
        <v>17847167</v>
      </c>
      <c r="D80" s="49">
        <v>17847167</v>
      </c>
    </row>
    <row r="81" spans="1:6" x14ac:dyDescent="0.2">
      <c r="A81" s="55" t="s">
        <v>126</v>
      </c>
      <c r="B81" s="49"/>
      <c r="C81" s="54"/>
      <c r="D81" s="54"/>
    </row>
    <row r="82" spans="1:6" x14ac:dyDescent="0.2">
      <c r="A82" s="55" t="s">
        <v>127</v>
      </c>
      <c r="B82" s="49"/>
      <c r="C82" s="54"/>
      <c r="D82" s="54"/>
    </row>
    <row r="83" spans="1:6" x14ac:dyDescent="0.2">
      <c r="A83" s="55" t="s">
        <v>128</v>
      </c>
      <c r="B83" s="49"/>
      <c r="C83" s="54"/>
      <c r="D83" s="54"/>
    </row>
    <row r="84" spans="1:6" x14ac:dyDescent="0.2">
      <c r="A84" s="55" t="s">
        <v>129</v>
      </c>
      <c r="B84" s="49"/>
      <c r="C84" s="54"/>
      <c r="D84" s="54"/>
    </row>
    <row r="85" spans="1:6" x14ac:dyDescent="0.2">
      <c r="A85" s="55" t="s">
        <v>130</v>
      </c>
      <c r="B85" s="49"/>
      <c r="C85" s="54"/>
      <c r="D85" s="54"/>
    </row>
    <row r="86" spans="1:6" x14ac:dyDescent="0.2">
      <c r="A86" s="55" t="s">
        <v>131</v>
      </c>
      <c r="B86" s="49"/>
      <c r="C86" s="54"/>
      <c r="D86" s="54"/>
    </row>
    <row r="87" spans="1:6" x14ac:dyDescent="0.2">
      <c r="A87" s="55" t="s">
        <v>132</v>
      </c>
      <c r="B87" s="49">
        <v>45875806</v>
      </c>
      <c r="C87" s="49">
        <v>43687247</v>
      </c>
      <c r="D87" s="49">
        <v>38323817</v>
      </c>
      <c r="E87" s="56"/>
    </row>
    <row r="88" spans="1:6" x14ac:dyDescent="0.2">
      <c r="A88" s="55" t="s">
        <v>133</v>
      </c>
      <c r="B88" s="49">
        <v>10537</v>
      </c>
      <c r="C88" s="54">
        <v>0</v>
      </c>
      <c r="D88" s="54">
        <v>0</v>
      </c>
    </row>
    <row r="89" spans="1:6" x14ac:dyDescent="0.2">
      <c r="A89" s="55" t="s">
        <v>134</v>
      </c>
      <c r="B89" s="36"/>
      <c r="C89" s="37"/>
      <c r="D89" s="37"/>
    </row>
    <row r="90" spans="1:6" x14ac:dyDescent="0.2">
      <c r="A90" s="57" t="s">
        <v>98</v>
      </c>
      <c r="B90" s="46">
        <f>SUM(B80:B89)</f>
        <v>63733510</v>
      </c>
      <c r="C90" s="46">
        <f>SUM(C80:C89)</f>
        <v>61534414</v>
      </c>
      <c r="D90" s="46">
        <f>SUM(D80:D89)</f>
        <v>56170984</v>
      </c>
      <c r="F90" s="8"/>
    </row>
    <row r="91" spans="1:6" x14ac:dyDescent="0.2">
      <c r="A91" s="53" t="s">
        <v>135</v>
      </c>
      <c r="B91" s="36"/>
      <c r="C91" s="37"/>
      <c r="D91" s="37"/>
    </row>
    <row r="92" spans="1:6" x14ac:dyDescent="0.2">
      <c r="A92" s="55" t="s">
        <v>136</v>
      </c>
      <c r="B92" s="36"/>
      <c r="C92" s="37"/>
      <c r="D92" s="37"/>
    </row>
    <row r="93" spans="1:6" x14ac:dyDescent="0.2">
      <c r="A93" s="55" t="s">
        <v>137</v>
      </c>
      <c r="B93" s="36"/>
      <c r="C93" s="37"/>
      <c r="D93" s="37"/>
    </row>
    <row r="94" spans="1:6" x14ac:dyDescent="0.2">
      <c r="A94" s="55" t="s">
        <v>138</v>
      </c>
      <c r="B94" s="36"/>
      <c r="C94" s="37"/>
      <c r="D94" s="37"/>
    </row>
    <row r="95" spans="1:6" x14ac:dyDescent="0.2">
      <c r="A95" s="55" t="s">
        <v>139</v>
      </c>
      <c r="B95" s="36">
        <v>9403112</v>
      </c>
      <c r="C95" s="36">
        <v>9403112</v>
      </c>
      <c r="D95" s="36">
        <v>9403112</v>
      </c>
    </row>
    <row r="96" spans="1:6" x14ac:dyDescent="0.2">
      <c r="A96" s="57" t="s">
        <v>98</v>
      </c>
      <c r="B96" s="46">
        <f>SUM(B92:B95)</f>
        <v>9403112</v>
      </c>
      <c r="C96" s="46">
        <f>SUM(C92:C95)</f>
        <v>9403112</v>
      </c>
      <c r="D96" s="46">
        <f>SUM(D92:D95)</f>
        <v>9403112</v>
      </c>
    </row>
    <row r="97" spans="1:4" x14ac:dyDescent="0.2">
      <c r="A97" s="58" t="s">
        <v>140</v>
      </c>
      <c r="B97" s="36"/>
      <c r="C97" s="37"/>
      <c r="D97" s="37"/>
    </row>
    <row r="98" spans="1:4" x14ac:dyDescent="0.2">
      <c r="A98" s="59" t="s">
        <v>141</v>
      </c>
      <c r="B98" s="36"/>
      <c r="C98" s="37"/>
      <c r="D98" s="37"/>
    </row>
    <row r="99" spans="1:4" x14ac:dyDescent="0.2">
      <c r="A99" s="55" t="s">
        <v>142</v>
      </c>
      <c r="B99" s="36"/>
      <c r="C99" s="37"/>
      <c r="D99" s="37"/>
    </row>
    <row r="100" spans="1:4" x14ac:dyDescent="0.2">
      <c r="A100" s="55" t="s">
        <v>143</v>
      </c>
      <c r="B100" s="36"/>
      <c r="C100" s="37"/>
      <c r="D100" s="37"/>
    </row>
    <row r="101" spans="1:4" x14ac:dyDescent="0.2">
      <c r="A101" s="55" t="s">
        <v>144</v>
      </c>
      <c r="B101" s="36"/>
      <c r="C101" s="37"/>
      <c r="D101" s="37"/>
    </row>
    <row r="102" spans="1:4" x14ac:dyDescent="0.2">
      <c r="A102" s="55" t="s">
        <v>145</v>
      </c>
      <c r="B102" s="36"/>
      <c r="C102" s="37"/>
      <c r="D102" s="37"/>
    </row>
    <row r="103" spans="1:4" x14ac:dyDescent="0.2">
      <c r="A103" s="55" t="s">
        <v>146</v>
      </c>
      <c r="B103" s="36"/>
      <c r="C103" s="37"/>
      <c r="D103" s="37"/>
    </row>
    <row r="104" spans="1:4" x14ac:dyDescent="0.2">
      <c r="A104" s="55" t="s">
        <v>147</v>
      </c>
      <c r="B104" s="36"/>
      <c r="C104" s="37"/>
      <c r="D104" s="37"/>
    </row>
    <row r="105" spans="1:4" x14ac:dyDescent="0.2">
      <c r="A105" s="55" t="s">
        <v>148</v>
      </c>
      <c r="B105" s="36">
        <v>6060875</v>
      </c>
      <c r="C105" s="36">
        <v>6060875</v>
      </c>
      <c r="D105" s="36">
        <v>6060875</v>
      </c>
    </row>
    <row r="106" spans="1:4" x14ac:dyDescent="0.2">
      <c r="A106" s="55" t="s">
        <v>149</v>
      </c>
      <c r="B106" s="36"/>
      <c r="C106" s="37"/>
      <c r="D106" s="37"/>
    </row>
    <row r="107" spans="1:4" x14ac:dyDescent="0.2">
      <c r="A107" s="55" t="s">
        <v>150</v>
      </c>
      <c r="B107" s="36"/>
      <c r="C107" s="37"/>
      <c r="D107" s="37"/>
    </row>
    <row r="108" spans="1:4" x14ac:dyDescent="0.2">
      <c r="A108" s="55" t="s">
        <v>151</v>
      </c>
      <c r="B108" s="36"/>
      <c r="C108" s="37"/>
      <c r="D108" s="37"/>
    </row>
    <row r="109" spans="1:4" x14ac:dyDescent="0.2">
      <c r="A109" s="55" t="s">
        <v>152</v>
      </c>
      <c r="B109" s="36"/>
      <c r="C109" s="37"/>
      <c r="D109" s="37"/>
    </row>
    <row r="110" spans="1:4" x14ac:dyDescent="0.2">
      <c r="A110" s="55" t="s">
        <v>153</v>
      </c>
      <c r="B110" s="36"/>
      <c r="C110" s="37"/>
      <c r="D110" s="37"/>
    </row>
    <row r="111" spans="1:4" x14ac:dyDescent="0.2">
      <c r="A111" s="55" t="s">
        <v>154</v>
      </c>
      <c r="B111" s="36">
        <v>567922</v>
      </c>
      <c r="C111" s="36">
        <v>567922</v>
      </c>
      <c r="D111" s="36">
        <v>567922</v>
      </c>
    </row>
    <row r="112" spans="1:4" x14ac:dyDescent="0.2">
      <c r="A112" s="55" t="s">
        <v>155</v>
      </c>
      <c r="B112" s="36">
        <v>695426</v>
      </c>
      <c r="C112" s="36">
        <v>695426</v>
      </c>
      <c r="D112" s="36">
        <v>695426</v>
      </c>
    </row>
    <row r="113" spans="1:4" x14ac:dyDescent="0.2">
      <c r="A113" s="60" t="s">
        <v>156</v>
      </c>
      <c r="B113" s="36">
        <v>748957</v>
      </c>
      <c r="C113" s="36">
        <v>748957</v>
      </c>
      <c r="D113" s="36">
        <v>748957</v>
      </c>
    </row>
    <row r="114" spans="1:4" x14ac:dyDescent="0.2">
      <c r="A114" s="61" t="s">
        <v>98</v>
      </c>
      <c r="B114" s="62">
        <f>SUM(B99:B113)</f>
        <v>8073180</v>
      </c>
      <c r="C114" s="62">
        <f>SUM(C99:C113)</f>
        <v>8073180</v>
      </c>
      <c r="D114" s="62">
        <f>SUM(D99:D113)</f>
        <v>8073180</v>
      </c>
    </row>
    <row r="115" spans="1:4" x14ac:dyDescent="0.2">
      <c r="A115" s="59" t="s">
        <v>157</v>
      </c>
      <c r="B115" s="46">
        <v>2921247</v>
      </c>
      <c r="C115" s="47"/>
      <c r="D115" s="47"/>
    </row>
    <row r="116" spans="1:4" ht="13.5" thickBot="1" x14ac:dyDescent="0.25">
      <c r="A116" s="63" t="s">
        <v>158</v>
      </c>
      <c r="B116" s="46">
        <f>B90+B96+B114+B115</f>
        <v>84131049</v>
      </c>
      <c r="C116" s="46">
        <f>C90+C96+C114+C115</f>
        <v>79010706</v>
      </c>
      <c r="D116" s="46">
        <f>D90+D96+D114+D115-1</f>
        <v>73647275</v>
      </c>
    </row>
    <row r="117" spans="1:4" x14ac:dyDescent="0.2">
      <c r="C117" s="8">
        <f>C116-C76</f>
        <v>0</v>
      </c>
      <c r="D117" s="8">
        <f>D76-D116</f>
        <v>0</v>
      </c>
    </row>
  </sheetData>
  <sheetProtection password="96F8" sheet="1" formatCells="0" formatColumns="0" formatRows="0" insertColumns="0" insertRows="0" insertHyperlinks="0" deleteColumns="0" deleteRows="0" sort="0" pivotTables="0"/>
  <pageMargins left="0.25" right="0.25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66C2-89E6-4D00-939C-875B4BDE5BED}">
  <dimension ref="A2:I57"/>
  <sheetViews>
    <sheetView view="pageLayout" zoomScaleNormal="100" workbookViewId="0">
      <selection activeCell="C5" sqref="C5"/>
    </sheetView>
  </sheetViews>
  <sheetFormatPr defaultRowHeight="12.75" x14ac:dyDescent="0.2"/>
  <cols>
    <col min="1" max="1" width="1.7109375" style="1" customWidth="1"/>
    <col min="2" max="2" width="42.85546875" customWidth="1"/>
    <col min="3" max="3" width="16.5703125" customWidth="1"/>
    <col min="4" max="4" width="16.42578125" customWidth="1"/>
    <col min="5" max="5" width="19.42578125" customWidth="1"/>
    <col min="6" max="6" width="17.140625" customWidth="1"/>
    <col min="257" max="257" width="1.7109375" customWidth="1"/>
    <col min="258" max="258" width="42.85546875" customWidth="1"/>
    <col min="259" max="259" width="16.5703125" customWidth="1"/>
    <col min="260" max="260" width="16.42578125" customWidth="1"/>
    <col min="261" max="261" width="19.42578125" customWidth="1"/>
    <col min="262" max="262" width="17.140625" customWidth="1"/>
    <col min="513" max="513" width="1.7109375" customWidth="1"/>
    <col min="514" max="514" width="42.85546875" customWidth="1"/>
    <col min="515" max="515" width="16.5703125" customWidth="1"/>
    <col min="516" max="516" width="16.42578125" customWidth="1"/>
    <col min="517" max="517" width="19.42578125" customWidth="1"/>
    <col min="518" max="518" width="17.140625" customWidth="1"/>
    <col min="769" max="769" width="1.7109375" customWidth="1"/>
    <col min="770" max="770" width="42.85546875" customWidth="1"/>
    <col min="771" max="771" width="16.5703125" customWidth="1"/>
    <col min="772" max="772" width="16.42578125" customWidth="1"/>
    <col min="773" max="773" width="19.42578125" customWidth="1"/>
    <col min="774" max="774" width="17.140625" customWidth="1"/>
    <col min="1025" max="1025" width="1.7109375" customWidth="1"/>
    <col min="1026" max="1026" width="42.85546875" customWidth="1"/>
    <col min="1027" max="1027" width="16.5703125" customWidth="1"/>
    <col min="1028" max="1028" width="16.42578125" customWidth="1"/>
    <col min="1029" max="1029" width="19.42578125" customWidth="1"/>
    <col min="1030" max="1030" width="17.140625" customWidth="1"/>
    <col min="1281" max="1281" width="1.7109375" customWidth="1"/>
    <col min="1282" max="1282" width="42.85546875" customWidth="1"/>
    <col min="1283" max="1283" width="16.5703125" customWidth="1"/>
    <col min="1284" max="1284" width="16.42578125" customWidth="1"/>
    <col min="1285" max="1285" width="19.42578125" customWidth="1"/>
    <col min="1286" max="1286" width="17.140625" customWidth="1"/>
    <col min="1537" max="1537" width="1.7109375" customWidth="1"/>
    <col min="1538" max="1538" width="42.85546875" customWidth="1"/>
    <col min="1539" max="1539" width="16.5703125" customWidth="1"/>
    <col min="1540" max="1540" width="16.42578125" customWidth="1"/>
    <col min="1541" max="1541" width="19.42578125" customWidth="1"/>
    <col min="1542" max="1542" width="17.140625" customWidth="1"/>
    <col min="1793" max="1793" width="1.7109375" customWidth="1"/>
    <col min="1794" max="1794" width="42.85546875" customWidth="1"/>
    <col min="1795" max="1795" width="16.5703125" customWidth="1"/>
    <col min="1796" max="1796" width="16.42578125" customWidth="1"/>
    <col min="1797" max="1797" width="19.42578125" customWidth="1"/>
    <col min="1798" max="1798" width="17.140625" customWidth="1"/>
    <col min="2049" max="2049" width="1.7109375" customWidth="1"/>
    <col min="2050" max="2050" width="42.85546875" customWidth="1"/>
    <col min="2051" max="2051" width="16.5703125" customWidth="1"/>
    <col min="2052" max="2052" width="16.42578125" customWidth="1"/>
    <col min="2053" max="2053" width="19.42578125" customWidth="1"/>
    <col min="2054" max="2054" width="17.140625" customWidth="1"/>
    <col min="2305" max="2305" width="1.7109375" customWidth="1"/>
    <col min="2306" max="2306" width="42.85546875" customWidth="1"/>
    <col min="2307" max="2307" width="16.5703125" customWidth="1"/>
    <col min="2308" max="2308" width="16.42578125" customWidth="1"/>
    <col min="2309" max="2309" width="19.42578125" customWidth="1"/>
    <col min="2310" max="2310" width="17.140625" customWidth="1"/>
    <col min="2561" max="2561" width="1.7109375" customWidth="1"/>
    <col min="2562" max="2562" width="42.85546875" customWidth="1"/>
    <col min="2563" max="2563" width="16.5703125" customWidth="1"/>
    <col min="2564" max="2564" width="16.42578125" customWidth="1"/>
    <col min="2565" max="2565" width="19.42578125" customWidth="1"/>
    <col min="2566" max="2566" width="17.140625" customWidth="1"/>
    <col min="2817" max="2817" width="1.7109375" customWidth="1"/>
    <col min="2818" max="2818" width="42.85546875" customWidth="1"/>
    <col min="2819" max="2819" width="16.5703125" customWidth="1"/>
    <col min="2820" max="2820" width="16.42578125" customWidth="1"/>
    <col min="2821" max="2821" width="19.42578125" customWidth="1"/>
    <col min="2822" max="2822" width="17.140625" customWidth="1"/>
    <col min="3073" max="3073" width="1.7109375" customWidth="1"/>
    <col min="3074" max="3074" width="42.85546875" customWidth="1"/>
    <col min="3075" max="3075" width="16.5703125" customWidth="1"/>
    <col min="3076" max="3076" width="16.42578125" customWidth="1"/>
    <col min="3077" max="3077" width="19.42578125" customWidth="1"/>
    <col min="3078" max="3078" width="17.140625" customWidth="1"/>
    <col min="3329" max="3329" width="1.7109375" customWidth="1"/>
    <col min="3330" max="3330" width="42.85546875" customWidth="1"/>
    <col min="3331" max="3331" width="16.5703125" customWidth="1"/>
    <col min="3332" max="3332" width="16.42578125" customWidth="1"/>
    <col min="3333" max="3333" width="19.42578125" customWidth="1"/>
    <col min="3334" max="3334" width="17.140625" customWidth="1"/>
    <col min="3585" max="3585" width="1.7109375" customWidth="1"/>
    <col min="3586" max="3586" width="42.85546875" customWidth="1"/>
    <col min="3587" max="3587" width="16.5703125" customWidth="1"/>
    <col min="3588" max="3588" width="16.42578125" customWidth="1"/>
    <col min="3589" max="3589" width="19.42578125" customWidth="1"/>
    <col min="3590" max="3590" width="17.140625" customWidth="1"/>
    <col min="3841" max="3841" width="1.7109375" customWidth="1"/>
    <col min="3842" max="3842" width="42.85546875" customWidth="1"/>
    <col min="3843" max="3843" width="16.5703125" customWidth="1"/>
    <col min="3844" max="3844" width="16.42578125" customWidth="1"/>
    <col min="3845" max="3845" width="19.42578125" customWidth="1"/>
    <col min="3846" max="3846" width="17.140625" customWidth="1"/>
    <col min="4097" max="4097" width="1.7109375" customWidth="1"/>
    <col min="4098" max="4098" width="42.85546875" customWidth="1"/>
    <col min="4099" max="4099" width="16.5703125" customWidth="1"/>
    <col min="4100" max="4100" width="16.42578125" customWidth="1"/>
    <col min="4101" max="4101" width="19.42578125" customWidth="1"/>
    <col min="4102" max="4102" width="17.140625" customWidth="1"/>
    <col min="4353" max="4353" width="1.7109375" customWidth="1"/>
    <col min="4354" max="4354" width="42.85546875" customWidth="1"/>
    <col min="4355" max="4355" width="16.5703125" customWidth="1"/>
    <col min="4356" max="4356" width="16.42578125" customWidth="1"/>
    <col min="4357" max="4357" width="19.42578125" customWidth="1"/>
    <col min="4358" max="4358" width="17.140625" customWidth="1"/>
    <col min="4609" max="4609" width="1.7109375" customWidth="1"/>
    <col min="4610" max="4610" width="42.85546875" customWidth="1"/>
    <col min="4611" max="4611" width="16.5703125" customWidth="1"/>
    <col min="4612" max="4612" width="16.42578125" customWidth="1"/>
    <col min="4613" max="4613" width="19.42578125" customWidth="1"/>
    <col min="4614" max="4614" width="17.140625" customWidth="1"/>
    <col min="4865" max="4865" width="1.7109375" customWidth="1"/>
    <col min="4866" max="4866" width="42.85546875" customWidth="1"/>
    <col min="4867" max="4867" width="16.5703125" customWidth="1"/>
    <col min="4868" max="4868" width="16.42578125" customWidth="1"/>
    <col min="4869" max="4869" width="19.42578125" customWidth="1"/>
    <col min="4870" max="4870" width="17.140625" customWidth="1"/>
    <col min="5121" max="5121" width="1.7109375" customWidth="1"/>
    <col min="5122" max="5122" width="42.85546875" customWidth="1"/>
    <col min="5123" max="5123" width="16.5703125" customWidth="1"/>
    <col min="5124" max="5124" width="16.42578125" customWidth="1"/>
    <col min="5125" max="5125" width="19.42578125" customWidth="1"/>
    <col min="5126" max="5126" width="17.140625" customWidth="1"/>
    <col min="5377" max="5377" width="1.7109375" customWidth="1"/>
    <col min="5378" max="5378" width="42.85546875" customWidth="1"/>
    <col min="5379" max="5379" width="16.5703125" customWidth="1"/>
    <col min="5380" max="5380" width="16.42578125" customWidth="1"/>
    <col min="5381" max="5381" width="19.42578125" customWidth="1"/>
    <col min="5382" max="5382" width="17.140625" customWidth="1"/>
    <col min="5633" max="5633" width="1.7109375" customWidth="1"/>
    <col min="5634" max="5634" width="42.85546875" customWidth="1"/>
    <col min="5635" max="5635" width="16.5703125" customWidth="1"/>
    <col min="5636" max="5636" width="16.42578125" customWidth="1"/>
    <col min="5637" max="5637" width="19.42578125" customWidth="1"/>
    <col min="5638" max="5638" width="17.140625" customWidth="1"/>
    <col min="5889" max="5889" width="1.7109375" customWidth="1"/>
    <col min="5890" max="5890" width="42.85546875" customWidth="1"/>
    <col min="5891" max="5891" width="16.5703125" customWidth="1"/>
    <col min="5892" max="5892" width="16.42578125" customWidth="1"/>
    <col min="5893" max="5893" width="19.42578125" customWidth="1"/>
    <col min="5894" max="5894" width="17.140625" customWidth="1"/>
    <col min="6145" max="6145" width="1.7109375" customWidth="1"/>
    <col min="6146" max="6146" width="42.85546875" customWidth="1"/>
    <col min="6147" max="6147" width="16.5703125" customWidth="1"/>
    <col min="6148" max="6148" width="16.42578125" customWidth="1"/>
    <col min="6149" max="6149" width="19.42578125" customWidth="1"/>
    <col min="6150" max="6150" width="17.140625" customWidth="1"/>
    <col min="6401" max="6401" width="1.7109375" customWidth="1"/>
    <col min="6402" max="6402" width="42.85546875" customWidth="1"/>
    <col min="6403" max="6403" width="16.5703125" customWidth="1"/>
    <col min="6404" max="6404" width="16.42578125" customWidth="1"/>
    <col min="6405" max="6405" width="19.42578125" customWidth="1"/>
    <col min="6406" max="6406" width="17.140625" customWidth="1"/>
    <col min="6657" max="6657" width="1.7109375" customWidth="1"/>
    <col min="6658" max="6658" width="42.85546875" customWidth="1"/>
    <col min="6659" max="6659" width="16.5703125" customWidth="1"/>
    <col min="6660" max="6660" width="16.42578125" customWidth="1"/>
    <col min="6661" max="6661" width="19.42578125" customWidth="1"/>
    <col min="6662" max="6662" width="17.140625" customWidth="1"/>
    <col min="6913" max="6913" width="1.7109375" customWidth="1"/>
    <col min="6914" max="6914" width="42.85546875" customWidth="1"/>
    <col min="6915" max="6915" width="16.5703125" customWidth="1"/>
    <col min="6916" max="6916" width="16.42578125" customWidth="1"/>
    <col min="6917" max="6917" width="19.42578125" customWidth="1"/>
    <col min="6918" max="6918" width="17.140625" customWidth="1"/>
    <col min="7169" max="7169" width="1.7109375" customWidth="1"/>
    <col min="7170" max="7170" width="42.85546875" customWidth="1"/>
    <col min="7171" max="7171" width="16.5703125" customWidth="1"/>
    <col min="7172" max="7172" width="16.42578125" customWidth="1"/>
    <col min="7173" max="7173" width="19.42578125" customWidth="1"/>
    <col min="7174" max="7174" width="17.140625" customWidth="1"/>
    <col min="7425" max="7425" width="1.7109375" customWidth="1"/>
    <col min="7426" max="7426" width="42.85546875" customWidth="1"/>
    <col min="7427" max="7427" width="16.5703125" customWidth="1"/>
    <col min="7428" max="7428" width="16.42578125" customWidth="1"/>
    <col min="7429" max="7429" width="19.42578125" customWidth="1"/>
    <col min="7430" max="7430" width="17.140625" customWidth="1"/>
    <col min="7681" max="7681" width="1.7109375" customWidth="1"/>
    <col min="7682" max="7682" width="42.85546875" customWidth="1"/>
    <col min="7683" max="7683" width="16.5703125" customWidth="1"/>
    <col min="7684" max="7684" width="16.42578125" customWidth="1"/>
    <col min="7685" max="7685" width="19.42578125" customWidth="1"/>
    <col min="7686" max="7686" width="17.140625" customWidth="1"/>
    <col min="7937" max="7937" width="1.7109375" customWidth="1"/>
    <col min="7938" max="7938" width="42.85546875" customWidth="1"/>
    <col min="7939" max="7939" width="16.5703125" customWidth="1"/>
    <col min="7940" max="7940" width="16.42578125" customWidth="1"/>
    <col min="7941" max="7941" width="19.42578125" customWidth="1"/>
    <col min="7942" max="7942" width="17.140625" customWidth="1"/>
    <col min="8193" max="8193" width="1.7109375" customWidth="1"/>
    <col min="8194" max="8194" width="42.85546875" customWidth="1"/>
    <col min="8195" max="8195" width="16.5703125" customWidth="1"/>
    <col min="8196" max="8196" width="16.42578125" customWidth="1"/>
    <col min="8197" max="8197" width="19.42578125" customWidth="1"/>
    <col min="8198" max="8198" width="17.140625" customWidth="1"/>
    <col min="8449" max="8449" width="1.7109375" customWidth="1"/>
    <col min="8450" max="8450" width="42.85546875" customWidth="1"/>
    <col min="8451" max="8451" width="16.5703125" customWidth="1"/>
    <col min="8452" max="8452" width="16.42578125" customWidth="1"/>
    <col min="8453" max="8453" width="19.42578125" customWidth="1"/>
    <col min="8454" max="8454" width="17.140625" customWidth="1"/>
    <col min="8705" max="8705" width="1.7109375" customWidth="1"/>
    <col min="8706" max="8706" width="42.85546875" customWidth="1"/>
    <col min="8707" max="8707" width="16.5703125" customWidth="1"/>
    <col min="8708" max="8708" width="16.42578125" customWidth="1"/>
    <col min="8709" max="8709" width="19.42578125" customWidth="1"/>
    <col min="8710" max="8710" width="17.140625" customWidth="1"/>
    <col min="8961" max="8961" width="1.7109375" customWidth="1"/>
    <col min="8962" max="8962" width="42.85546875" customWidth="1"/>
    <col min="8963" max="8963" width="16.5703125" customWidth="1"/>
    <col min="8964" max="8964" width="16.42578125" customWidth="1"/>
    <col min="8965" max="8965" width="19.42578125" customWidth="1"/>
    <col min="8966" max="8966" width="17.140625" customWidth="1"/>
    <col min="9217" max="9217" width="1.7109375" customWidth="1"/>
    <col min="9218" max="9218" width="42.85546875" customWidth="1"/>
    <col min="9219" max="9219" width="16.5703125" customWidth="1"/>
    <col min="9220" max="9220" width="16.42578125" customWidth="1"/>
    <col min="9221" max="9221" width="19.42578125" customWidth="1"/>
    <col min="9222" max="9222" width="17.140625" customWidth="1"/>
    <col min="9473" max="9473" width="1.7109375" customWidth="1"/>
    <col min="9474" max="9474" width="42.85546875" customWidth="1"/>
    <col min="9475" max="9475" width="16.5703125" customWidth="1"/>
    <col min="9476" max="9476" width="16.42578125" customWidth="1"/>
    <col min="9477" max="9477" width="19.42578125" customWidth="1"/>
    <col min="9478" max="9478" width="17.140625" customWidth="1"/>
    <col min="9729" max="9729" width="1.7109375" customWidth="1"/>
    <col min="9730" max="9730" width="42.85546875" customWidth="1"/>
    <col min="9731" max="9731" width="16.5703125" customWidth="1"/>
    <col min="9732" max="9732" width="16.42578125" customWidth="1"/>
    <col min="9733" max="9733" width="19.42578125" customWidth="1"/>
    <col min="9734" max="9734" width="17.140625" customWidth="1"/>
    <col min="9985" max="9985" width="1.7109375" customWidth="1"/>
    <col min="9986" max="9986" width="42.85546875" customWidth="1"/>
    <col min="9987" max="9987" width="16.5703125" customWidth="1"/>
    <col min="9988" max="9988" width="16.42578125" customWidth="1"/>
    <col min="9989" max="9989" width="19.42578125" customWidth="1"/>
    <col min="9990" max="9990" width="17.140625" customWidth="1"/>
    <col min="10241" max="10241" width="1.7109375" customWidth="1"/>
    <col min="10242" max="10242" width="42.85546875" customWidth="1"/>
    <col min="10243" max="10243" width="16.5703125" customWidth="1"/>
    <col min="10244" max="10244" width="16.42578125" customWidth="1"/>
    <col min="10245" max="10245" width="19.42578125" customWidth="1"/>
    <col min="10246" max="10246" width="17.140625" customWidth="1"/>
    <col min="10497" max="10497" width="1.7109375" customWidth="1"/>
    <col min="10498" max="10498" width="42.85546875" customWidth="1"/>
    <col min="10499" max="10499" width="16.5703125" customWidth="1"/>
    <col min="10500" max="10500" width="16.42578125" customWidth="1"/>
    <col min="10501" max="10501" width="19.42578125" customWidth="1"/>
    <col min="10502" max="10502" width="17.140625" customWidth="1"/>
    <col min="10753" max="10753" width="1.7109375" customWidth="1"/>
    <col min="10754" max="10754" width="42.85546875" customWidth="1"/>
    <col min="10755" max="10755" width="16.5703125" customWidth="1"/>
    <col min="10756" max="10756" width="16.42578125" customWidth="1"/>
    <col min="10757" max="10757" width="19.42578125" customWidth="1"/>
    <col min="10758" max="10758" width="17.140625" customWidth="1"/>
    <col min="11009" max="11009" width="1.7109375" customWidth="1"/>
    <col min="11010" max="11010" width="42.85546875" customWidth="1"/>
    <col min="11011" max="11011" width="16.5703125" customWidth="1"/>
    <col min="11012" max="11012" width="16.42578125" customWidth="1"/>
    <col min="11013" max="11013" width="19.42578125" customWidth="1"/>
    <col min="11014" max="11014" width="17.140625" customWidth="1"/>
    <col min="11265" max="11265" width="1.7109375" customWidth="1"/>
    <col min="11266" max="11266" width="42.85546875" customWidth="1"/>
    <col min="11267" max="11267" width="16.5703125" customWidth="1"/>
    <col min="11268" max="11268" width="16.42578125" customWidth="1"/>
    <col min="11269" max="11269" width="19.42578125" customWidth="1"/>
    <col min="11270" max="11270" width="17.140625" customWidth="1"/>
    <col min="11521" max="11521" width="1.7109375" customWidth="1"/>
    <col min="11522" max="11522" width="42.85546875" customWidth="1"/>
    <col min="11523" max="11523" width="16.5703125" customWidth="1"/>
    <col min="11524" max="11524" width="16.42578125" customWidth="1"/>
    <col min="11525" max="11525" width="19.42578125" customWidth="1"/>
    <col min="11526" max="11526" width="17.140625" customWidth="1"/>
    <col min="11777" max="11777" width="1.7109375" customWidth="1"/>
    <col min="11778" max="11778" width="42.85546875" customWidth="1"/>
    <col min="11779" max="11779" width="16.5703125" customWidth="1"/>
    <col min="11780" max="11780" width="16.42578125" customWidth="1"/>
    <col min="11781" max="11781" width="19.42578125" customWidth="1"/>
    <col min="11782" max="11782" width="17.140625" customWidth="1"/>
    <col min="12033" max="12033" width="1.7109375" customWidth="1"/>
    <col min="12034" max="12034" width="42.85546875" customWidth="1"/>
    <col min="12035" max="12035" width="16.5703125" customWidth="1"/>
    <col min="12036" max="12036" width="16.42578125" customWidth="1"/>
    <col min="12037" max="12037" width="19.42578125" customWidth="1"/>
    <col min="12038" max="12038" width="17.140625" customWidth="1"/>
    <col min="12289" max="12289" width="1.7109375" customWidth="1"/>
    <col min="12290" max="12290" width="42.85546875" customWidth="1"/>
    <col min="12291" max="12291" width="16.5703125" customWidth="1"/>
    <col min="12292" max="12292" width="16.42578125" customWidth="1"/>
    <col min="12293" max="12293" width="19.42578125" customWidth="1"/>
    <col min="12294" max="12294" width="17.140625" customWidth="1"/>
    <col min="12545" max="12545" width="1.7109375" customWidth="1"/>
    <col min="12546" max="12546" width="42.85546875" customWidth="1"/>
    <col min="12547" max="12547" width="16.5703125" customWidth="1"/>
    <col min="12548" max="12548" width="16.42578125" customWidth="1"/>
    <col min="12549" max="12549" width="19.42578125" customWidth="1"/>
    <col min="12550" max="12550" width="17.140625" customWidth="1"/>
    <col min="12801" max="12801" width="1.7109375" customWidth="1"/>
    <col min="12802" max="12802" width="42.85546875" customWidth="1"/>
    <col min="12803" max="12803" width="16.5703125" customWidth="1"/>
    <col min="12804" max="12804" width="16.42578125" customWidth="1"/>
    <col min="12805" max="12805" width="19.42578125" customWidth="1"/>
    <col min="12806" max="12806" width="17.140625" customWidth="1"/>
    <col min="13057" max="13057" width="1.7109375" customWidth="1"/>
    <col min="13058" max="13058" width="42.85546875" customWidth="1"/>
    <col min="13059" max="13059" width="16.5703125" customWidth="1"/>
    <col min="13060" max="13060" width="16.42578125" customWidth="1"/>
    <col min="13061" max="13061" width="19.42578125" customWidth="1"/>
    <col min="13062" max="13062" width="17.140625" customWidth="1"/>
    <col min="13313" max="13313" width="1.7109375" customWidth="1"/>
    <col min="13314" max="13314" width="42.85546875" customWidth="1"/>
    <col min="13315" max="13315" width="16.5703125" customWidth="1"/>
    <col min="13316" max="13316" width="16.42578125" customWidth="1"/>
    <col min="13317" max="13317" width="19.42578125" customWidth="1"/>
    <col min="13318" max="13318" width="17.140625" customWidth="1"/>
    <col min="13569" max="13569" width="1.7109375" customWidth="1"/>
    <col min="13570" max="13570" width="42.85546875" customWidth="1"/>
    <col min="13571" max="13571" width="16.5703125" customWidth="1"/>
    <col min="13572" max="13572" width="16.42578125" customWidth="1"/>
    <col min="13573" max="13573" width="19.42578125" customWidth="1"/>
    <col min="13574" max="13574" width="17.140625" customWidth="1"/>
    <col min="13825" max="13825" width="1.7109375" customWidth="1"/>
    <col min="13826" max="13826" width="42.85546875" customWidth="1"/>
    <col min="13827" max="13827" width="16.5703125" customWidth="1"/>
    <col min="13828" max="13828" width="16.42578125" customWidth="1"/>
    <col min="13829" max="13829" width="19.42578125" customWidth="1"/>
    <col min="13830" max="13830" width="17.140625" customWidth="1"/>
    <col min="14081" max="14081" width="1.7109375" customWidth="1"/>
    <col min="14082" max="14082" width="42.85546875" customWidth="1"/>
    <col min="14083" max="14083" width="16.5703125" customWidth="1"/>
    <col min="14084" max="14084" width="16.42578125" customWidth="1"/>
    <col min="14085" max="14085" width="19.42578125" customWidth="1"/>
    <col min="14086" max="14086" width="17.140625" customWidth="1"/>
    <col min="14337" max="14337" width="1.7109375" customWidth="1"/>
    <col min="14338" max="14338" width="42.85546875" customWidth="1"/>
    <col min="14339" max="14339" width="16.5703125" customWidth="1"/>
    <col min="14340" max="14340" width="16.42578125" customWidth="1"/>
    <col min="14341" max="14341" width="19.42578125" customWidth="1"/>
    <col min="14342" max="14342" width="17.140625" customWidth="1"/>
    <col min="14593" max="14593" width="1.7109375" customWidth="1"/>
    <col min="14594" max="14594" width="42.85546875" customWidth="1"/>
    <col min="14595" max="14595" width="16.5703125" customWidth="1"/>
    <col min="14596" max="14596" width="16.42578125" customWidth="1"/>
    <col min="14597" max="14597" width="19.42578125" customWidth="1"/>
    <col min="14598" max="14598" width="17.140625" customWidth="1"/>
    <col min="14849" max="14849" width="1.7109375" customWidth="1"/>
    <col min="14850" max="14850" width="42.85546875" customWidth="1"/>
    <col min="14851" max="14851" width="16.5703125" customWidth="1"/>
    <col min="14852" max="14852" width="16.42578125" customWidth="1"/>
    <col min="14853" max="14853" width="19.42578125" customWidth="1"/>
    <col min="14854" max="14854" width="17.140625" customWidth="1"/>
    <col min="15105" max="15105" width="1.7109375" customWidth="1"/>
    <col min="15106" max="15106" width="42.85546875" customWidth="1"/>
    <col min="15107" max="15107" width="16.5703125" customWidth="1"/>
    <col min="15108" max="15108" width="16.42578125" customWidth="1"/>
    <col min="15109" max="15109" width="19.42578125" customWidth="1"/>
    <col min="15110" max="15110" width="17.140625" customWidth="1"/>
    <col min="15361" max="15361" width="1.7109375" customWidth="1"/>
    <col min="15362" max="15362" width="42.85546875" customWidth="1"/>
    <col min="15363" max="15363" width="16.5703125" customWidth="1"/>
    <col min="15364" max="15364" width="16.42578125" customWidth="1"/>
    <col min="15365" max="15365" width="19.42578125" customWidth="1"/>
    <col min="15366" max="15366" width="17.140625" customWidth="1"/>
    <col min="15617" max="15617" width="1.7109375" customWidth="1"/>
    <col min="15618" max="15618" width="42.85546875" customWidth="1"/>
    <col min="15619" max="15619" width="16.5703125" customWidth="1"/>
    <col min="15620" max="15620" width="16.42578125" customWidth="1"/>
    <col min="15621" max="15621" width="19.42578125" customWidth="1"/>
    <col min="15622" max="15622" width="17.140625" customWidth="1"/>
    <col min="15873" max="15873" width="1.7109375" customWidth="1"/>
    <col min="15874" max="15874" width="42.85546875" customWidth="1"/>
    <col min="15875" max="15875" width="16.5703125" customWidth="1"/>
    <col min="15876" max="15876" width="16.42578125" customWidth="1"/>
    <col min="15877" max="15877" width="19.42578125" customWidth="1"/>
    <col min="15878" max="15878" width="17.140625" customWidth="1"/>
    <col min="16129" max="16129" width="1.7109375" customWidth="1"/>
    <col min="16130" max="16130" width="42.85546875" customWidth="1"/>
    <col min="16131" max="16131" width="16.5703125" customWidth="1"/>
    <col min="16132" max="16132" width="16.42578125" customWidth="1"/>
    <col min="16133" max="16133" width="19.42578125" customWidth="1"/>
    <col min="16134" max="16134" width="17.140625" customWidth="1"/>
  </cols>
  <sheetData>
    <row r="2" spans="1:9" ht="22.5" customHeight="1" x14ac:dyDescent="0.2">
      <c r="B2" s="64" t="s">
        <v>0</v>
      </c>
      <c r="C2" s="64"/>
      <c r="D2" s="64"/>
      <c r="E2" s="64"/>
    </row>
    <row r="3" spans="1:9" x14ac:dyDescent="0.2">
      <c r="B3" s="2"/>
      <c r="C3" s="3">
        <v>2023</v>
      </c>
      <c r="D3" s="3">
        <v>2024</v>
      </c>
      <c r="E3" s="3">
        <v>2025</v>
      </c>
    </row>
    <row r="4" spans="1:9" x14ac:dyDescent="0.2">
      <c r="B4" s="4" t="s">
        <v>1</v>
      </c>
      <c r="C4" s="2"/>
      <c r="D4" s="2"/>
      <c r="E4" s="2"/>
    </row>
    <row r="5" spans="1:9" x14ac:dyDescent="0.2">
      <c r="A5" s="5"/>
      <c r="B5" s="6" t="s">
        <v>2</v>
      </c>
      <c r="C5" s="7">
        <f>'[1]PROSPETTO 21 22 23 24 25'!AH538</f>
        <v>1158911.92</v>
      </c>
      <c r="D5" s="7">
        <f>'[1]PROSPETTO 21 22 23 24 25'!AM538</f>
        <v>1158911.92</v>
      </c>
      <c r="E5" s="7">
        <f>'[1]PROSPETTO 21 22 23 24 25'!AQ538</f>
        <v>1158911.92</v>
      </c>
      <c r="H5">
        <v>1159145</v>
      </c>
      <c r="I5" s="8">
        <f>H5-C5</f>
        <v>233.08000000007451</v>
      </c>
    </row>
    <row r="6" spans="1:9" ht="29.25" customHeight="1" x14ac:dyDescent="0.2">
      <c r="A6" s="9"/>
      <c r="B6" s="10" t="s">
        <v>3</v>
      </c>
      <c r="C6" s="11" t="s">
        <v>4</v>
      </c>
      <c r="D6" s="11" t="s">
        <v>4</v>
      </c>
      <c r="E6" s="11" t="s">
        <v>4</v>
      </c>
      <c r="H6">
        <v>40881773</v>
      </c>
      <c r="I6" s="8">
        <f>C10-H6</f>
        <v>389562.13000000268</v>
      </c>
    </row>
    <row r="7" spans="1:9" x14ac:dyDescent="0.2">
      <c r="A7" s="5"/>
      <c r="B7" s="6" t="s">
        <v>5</v>
      </c>
      <c r="C7" s="12" t="s">
        <v>4</v>
      </c>
      <c r="D7" s="12" t="s">
        <v>4</v>
      </c>
      <c r="E7" s="12" t="s">
        <v>4</v>
      </c>
    </row>
    <row r="8" spans="1:9" x14ac:dyDescent="0.2">
      <c r="A8" s="5"/>
      <c r="B8" s="6" t="s">
        <v>6</v>
      </c>
      <c r="C8" s="12" t="s">
        <v>4</v>
      </c>
      <c r="D8" s="12" t="s">
        <v>4</v>
      </c>
      <c r="E8" s="12" t="s">
        <v>4</v>
      </c>
    </row>
    <row r="9" spans="1:9" ht="25.5" x14ac:dyDescent="0.2">
      <c r="A9" s="9"/>
      <c r="B9" s="10" t="s">
        <v>7</v>
      </c>
      <c r="C9" s="7">
        <f>'[1]PROSPETTO 21 22 23 24 25'!AH523+'[1]PROSPETTO 21 22 23 24 25'!AH550+'[1]PROSPETTO 21 22 23 24 25'!AH555+'[1]PROSPETTO 21 22 23 24 25'!AH556+'[1]PROSPETTO 21 22 23 24 25'!AH558+'[1]PROSPETTO 21 22 23 24 25'!AH563+'[1]PROSPETTO 21 22 23 24 25'!AH569</f>
        <v>40112423.210000001</v>
      </c>
      <c r="D9" s="7">
        <f>'[1]PROSPETTO 21 22 23 24 25'!AM523+'[1]PROSPETTO 21 22 23 24 25'!AM550+'[1]PROSPETTO 21 22 23 24 25'!AM555+'[1]PROSPETTO 21 22 23 24 25'!AM556+'[1]PROSPETTO 21 22 23 24 25'!AM558+'[1]PROSPETTO 21 22 23 24 25'!AM563+'[1]PROSPETTO 21 22 23 24 25'!AM569</f>
        <v>41715154.770000003</v>
      </c>
      <c r="E9" s="7">
        <f>'[1]PROSPETTO 21 22 23 24 25'!AQ523+'[1]PROSPETTO 21 22 23 24 25'!AQ550+'[1]PROSPETTO 21 22 23 24 25'!AQ555+'[1]PROSPETTO 21 22 23 24 25'!AQ556+'[1]PROSPETTO 21 22 23 24 25'!AQ558+'[1]PROSPETTO 21 22 23 24 25'!AQ563+'[1]PROSPETTO 21 22 23 24 25'!AQ569</f>
        <v>41359172.359999999</v>
      </c>
    </row>
    <row r="10" spans="1:9" x14ac:dyDescent="0.2">
      <c r="B10" s="13" t="s">
        <v>8</v>
      </c>
      <c r="C10" s="14">
        <f>SUM(C5:C9)</f>
        <v>41271335.130000003</v>
      </c>
      <c r="D10" s="14">
        <f>SUM(D5:D9)</f>
        <v>42874066.690000005</v>
      </c>
      <c r="E10" s="14">
        <f>SUM(E5:E9)</f>
        <v>42518084.280000001</v>
      </c>
    </row>
    <row r="11" spans="1:9" x14ac:dyDescent="0.2">
      <c r="B11" s="15" t="s">
        <v>9</v>
      </c>
      <c r="C11" s="2"/>
      <c r="D11" s="2"/>
      <c r="E11" s="2"/>
    </row>
    <row r="12" spans="1:9" ht="25.5" x14ac:dyDescent="0.2">
      <c r="B12" s="16" t="s">
        <v>10</v>
      </c>
      <c r="C12" s="7">
        <f>'[1]PROSPETTO 21 22 23 24 25'!AH221+'[1]PROSPETTO 21 22 23 24 25'!AH232</f>
        <v>2824558.36</v>
      </c>
      <c r="D12" s="7">
        <f>'[1]PROSPETTO 21 22 23 24 25'!AM221+'[1]PROSPETTO 21 22 23 24 25'!AM232</f>
        <v>2994558.36</v>
      </c>
      <c r="E12" s="7">
        <f>'[1]PROSPETTO 21 22 23 24 25'!AQ221+'[1]PROSPETTO 21 22 23 24 25'!AQ232</f>
        <v>2899558.36</v>
      </c>
    </row>
    <row r="13" spans="1:9" x14ac:dyDescent="0.2">
      <c r="B13" s="16" t="s">
        <v>11</v>
      </c>
      <c r="C13" s="7">
        <f>'[1]PROSPETTO 21 22 23 24 25'!AH243+'[1]PROSPETTO 21 22 23 24 25'!AH247+'[1]PROSPETTO 21 22 23 24 25'!AH252+'[1]PROSPETTO 21 22 23 24 25'!AH255+'[1]PROSPETTO 21 22 23 24 25'!AH289+'[1]PROSPETTO 21 22 23 24 25'!AH307</f>
        <v>8016320.9199999999</v>
      </c>
      <c r="D13" s="7">
        <f>'[1]PROSPETTO 21 22 23 24 25'!AM243+'[1]PROSPETTO 21 22 23 24 25'!AM247+'[1]PROSPETTO 21 22 23 24 25'!AM252+'[1]PROSPETTO 21 22 23 24 25'!AM255+'[1]PROSPETTO 21 22 23 24 25'!AM289+'[1]PROSPETTO 21 22 23 24 25'!AM307</f>
        <v>8223459</v>
      </c>
      <c r="E13" s="7">
        <f>'[1]PROSPETTO 21 22 23 24 25'!AQ243+'[1]PROSPETTO 21 22 23 24 25'!AQ247+'[1]PROSPETTO 21 22 23 24 25'!AQ252+'[1]PROSPETTO 21 22 23 24 25'!AQ255+'[1]PROSPETTO 21 22 23 24 25'!AQ289+'[1]PROSPETTO 21 22 23 24 25'!AQ307</f>
        <v>7971459</v>
      </c>
    </row>
    <row r="14" spans="1:9" x14ac:dyDescent="0.2">
      <c r="B14" s="16" t="s">
        <v>12</v>
      </c>
      <c r="C14" s="7">
        <f>'[1]PROSPETTO 21 22 23 24 25'!AH316</f>
        <v>705731</v>
      </c>
      <c r="D14" s="7">
        <f>'[1]PROSPETTO 21 22 23 24 25'!AM316</f>
        <v>705731</v>
      </c>
      <c r="E14" s="7">
        <f>'[1]PROSPETTO 21 22 23 24 25'!AQ316</f>
        <v>705731</v>
      </c>
    </row>
    <row r="15" spans="1:9" x14ac:dyDescent="0.2">
      <c r="B15" s="16" t="s">
        <v>13</v>
      </c>
      <c r="C15" s="7">
        <f>C16+C17</f>
        <v>24213246.716000002</v>
      </c>
      <c r="D15" s="7">
        <f>D16+D17</f>
        <v>24213246.716000002</v>
      </c>
      <c r="E15" s="7">
        <f>E16+E17</f>
        <v>23858652.716000002</v>
      </c>
    </row>
    <row r="16" spans="1:9" x14ac:dyDescent="0.2">
      <c r="B16" s="17" t="s">
        <v>14</v>
      </c>
      <c r="C16" s="7">
        <f>'[1]PROSPETTO 21 22 23 24 25'!AH415</f>
        <v>19089675.760000002</v>
      </c>
      <c r="D16" s="7">
        <f>'[1]PROSPETTO 21 22 23 24 25'!AM415</f>
        <v>19089675.760000002</v>
      </c>
      <c r="E16" s="7">
        <f>'[1]PROSPETTO 21 22 23 24 25'!AQ415</f>
        <v>18811705.760000002</v>
      </c>
    </row>
    <row r="17" spans="2:7" x14ac:dyDescent="0.2">
      <c r="B17" s="17" t="s">
        <v>15</v>
      </c>
      <c r="C17" s="7">
        <f>'[1]PROSPETTO 21 22 23 24 25'!AH322</f>
        <v>5123570.9560000002</v>
      </c>
      <c r="D17" s="7">
        <f>'[1]PROSPETTO 21 22 23 24 25'!AM322</f>
        <v>5123570.9560000002</v>
      </c>
      <c r="E17" s="7">
        <f>'[1]PROSPETTO 21 22 23 24 25'!AQ322</f>
        <v>5046946.9560000002</v>
      </c>
    </row>
    <row r="18" spans="2:7" x14ac:dyDescent="0.2">
      <c r="B18" s="17" t="s">
        <v>16</v>
      </c>
      <c r="C18" s="18" t="s">
        <v>4</v>
      </c>
      <c r="D18" s="18" t="s">
        <v>4</v>
      </c>
      <c r="E18" s="18" t="s">
        <v>4</v>
      </c>
    </row>
    <row r="19" spans="2:7" x14ac:dyDescent="0.2">
      <c r="B19" s="17" t="s">
        <v>17</v>
      </c>
      <c r="C19" s="18" t="s">
        <v>4</v>
      </c>
      <c r="D19" s="18" t="s">
        <v>4</v>
      </c>
      <c r="E19" s="18" t="s">
        <v>4</v>
      </c>
    </row>
    <row r="20" spans="2:7" x14ac:dyDescent="0.2">
      <c r="B20" s="17" t="s">
        <v>18</v>
      </c>
      <c r="C20" s="18" t="s">
        <v>4</v>
      </c>
      <c r="D20" s="18" t="s">
        <v>4</v>
      </c>
      <c r="E20" s="18" t="s">
        <v>4</v>
      </c>
    </row>
    <row r="21" spans="2:7" x14ac:dyDescent="0.2">
      <c r="B21" s="16" t="s">
        <v>19</v>
      </c>
      <c r="C21" s="19">
        <f>SUM(C22:C25)</f>
        <v>2486136.102</v>
      </c>
      <c r="D21" s="19">
        <f>SUM(D22:D23)</f>
        <v>3032631.774058823</v>
      </c>
      <c r="E21" s="19">
        <f>SUM(E22:E23)</f>
        <v>3386702.3638315513</v>
      </c>
    </row>
    <row r="22" spans="2:7" x14ac:dyDescent="0.2">
      <c r="B22" s="20" t="s">
        <v>20</v>
      </c>
      <c r="C22" s="21">
        <f>'[1]PROSPETTO 21 22 23 24 25'!AH455</f>
        <v>394124.27000000008</v>
      </c>
      <c r="D22" s="21">
        <f>'[1]PROSPETTO 21 22 23 24 25'!AM455</f>
        <v>760358.21705882356</v>
      </c>
      <c r="E22" s="21">
        <f>'[1]PROSPETTO 21 22 23 24 25'!AQ455</f>
        <v>1049867.444331551</v>
      </c>
    </row>
    <row r="23" spans="2:7" ht="18.75" customHeight="1" x14ac:dyDescent="0.2">
      <c r="B23" s="20" t="s">
        <v>21</v>
      </c>
      <c r="C23" s="19">
        <f>'[1]PROSPETTO 21 22 23 24 25'!AH472</f>
        <v>2092011.8319999999</v>
      </c>
      <c r="D23" s="19">
        <f>'[1]PROSPETTO 21 22 23 24 25'!AM472</f>
        <v>2272273.5569999996</v>
      </c>
      <c r="E23" s="19">
        <f>'[1]PROSPETTO 21 22 23 24 25'!AQ472</f>
        <v>2336834.9195000003</v>
      </c>
    </row>
    <row r="24" spans="2:7" x14ac:dyDescent="0.2">
      <c r="B24" s="20" t="s">
        <v>22</v>
      </c>
      <c r="C24" s="11" t="s">
        <v>4</v>
      </c>
      <c r="D24" s="11" t="s">
        <v>4</v>
      </c>
      <c r="E24" s="11" t="s">
        <v>4</v>
      </c>
    </row>
    <row r="25" spans="2:7" ht="23.25" x14ac:dyDescent="0.2">
      <c r="B25" s="20" t="s">
        <v>23</v>
      </c>
      <c r="C25" s="11" t="s">
        <v>4</v>
      </c>
      <c r="D25" s="11" t="s">
        <v>4</v>
      </c>
      <c r="E25" s="11" t="s">
        <v>4</v>
      </c>
    </row>
    <row r="26" spans="2:7" ht="25.5" x14ac:dyDescent="0.2">
      <c r="B26" s="22" t="s">
        <v>24</v>
      </c>
      <c r="C26" s="11" t="s">
        <v>4</v>
      </c>
      <c r="D26" s="11" t="s">
        <v>4</v>
      </c>
      <c r="E26" s="11" t="s">
        <v>4</v>
      </c>
    </row>
    <row r="27" spans="2:7" x14ac:dyDescent="0.2">
      <c r="B27" s="16" t="s">
        <v>25</v>
      </c>
      <c r="C27" s="11" t="s">
        <v>4</v>
      </c>
      <c r="D27" s="11" t="s">
        <v>4</v>
      </c>
      <c r="E27" s="11" t="s">
        <v>4</v>
      </c>
    </row>
    <row r="28" spans="2:7" x14ac:dyDescent="0.2">
      <c r="B28" s="16" t="s">
        <v>26</v>
      </c>
      <c r="C28" s="7">
        <f>'[1]PROSPETTO 21 22 23 24 25'!AH481</f>
        <v>303191.83</v>
      </c>
      <c r="D28" s="7">
        <f>'[1]PROSPETTO 21 22 23 24 25'!AM481</f>
        <v>303191.83</v>
      </c>
      <c r="E28" s="7">
        <f>'[1]PROSPETTO 21 22 23 24 25'!AQ481</f>
        <v>303191.83</v>
      </c>
    </row>
    <row r="29" spans="2:7" x14ac:dyDescent="0.2">
      <c r="B29" s="16" t="s">
        <v>27</v>
      </c>
      <c r="C29" s="7">
        <f>'[1]PROSPETTO 21 22 23 24 25'!AH449+'[1]PROSPETTO 21 22 23 24 25'!AH511+'[1]PROSPETTO 21 22 23 24 25'!AH516</f>
        <v>1044613.2899999999</v>
      </c>
      <c r="D29" s="7">
        <f>'[1]PROSPETTO 21 22 23 24 25'!AM449+'[1]PROSPETTO 21 22 23 24 25'!AM511+'[1]PROSPETTO 21 22 23 24 25'!AM516</f>
        <v>1034613.3099999999</v>
      </c>
      <c r="E29" s="7">
        <f>'[1]PROSPETTO 21 22 23 24 25'!AQ449+'[1]PROSPETTO 21 22 23 24 25'!AQ511+'[1]PROSPETTO 21 22 23 24 25'!AQ516</f>
        <v>1034613.3099999999</v>
      </c>
    </row>
    <row r="30" spans="2:7" x14ac:dyDescent="0.2">
      <c r="B30" s="23" t="s">
        <v>8</v>
      </c>
      <c r="C30" s="14">
        <f>C12+C13+C14+C15+C21+C28+C29</f>
        <v>39593798.217999995</v>
      </c>
      <c r="D30" s="14">
        <f>D12+D13+D14+D15+D21+D28+D29</f>
        <v>40507431.990058832</v>
      </c>
      <c r="E30" s="14">
        <f>E12+E13+E14+E15+E21+E28+E29</f>
        <v>40159908.579831555</v>
      </c>
      <c r="F30" s="24"/>
      <c r="G30" s="8"/>
    </row>
    <row r="31" spans="2:7" ht="25.5" x14ac:dyDescent="0.2">
      <c r="B31" s="25" t="s">
        <v>28</v>
      </c>
      <c r="C31" s="14">
        <f>C10-C30</f>
        <v>1677536.9120000079</v>
      </c>
      <c r="D31" s="14">
        <f>D10-D30</f>
        <v>2366634.6999411732</v>
      </c>
      <c r="E31" s="14">
        <f>E10-E30</f>
        <v>2358175.7001684457</v>
      </c>
    </row>
    <row r="32" spans="2:7" x14ac:dyDescent="0.2">
      <c r="B32" s="15" t="s">
        <v>29</v>
      </c>
      <c r="C32" s="2"/>
      <c r="D32" s="2"/>
      <c r="E32" s="2"/>
      <c r="G32" s="8"/>
    </row>
    <row r="33" spans="2:7" x14ac:dyDescent="0.2">
      <c r="B33" s="22" t="s">
        <v>30</v>
      </c>
      <c r="C33" s="26"/>
      <c r="D33" s="26"/>
      <c r="E33" s="26"/>
    </row>
    <row r="34" spans="2:7" x14ac:dyDescent="0.2">
      <c r="B34" s="22" t="s">
        <v>31</v>
      </c>
      <c r="C34" s="27">
        <f>SUM(C35:C38)</f>
        <v>7</v>
      </c>
      <c r="D34" s="27">
        <f>SUM(D35:D38)</f>
        <v>7.379999999999999</v>
      </c>
      <c r="E34" s="27">
        <f>SUM(E35:E38)</f>
        <v>7.379999999999999</v>
      </c>
      <c r="G34" s="8"/>
    </row>
    <row r="35" spans="2:7" x14ac:dyDescent="0.2">
      <c r="B35" s="20" t="s">
        <v>32</v>
      </c>
      <c r="C35" s="26"/>
      <c r="D35" s="26"/>
      <c r="E35" s="26"/>
    </row>
    <row r="36" spans="2:7" ht="23.25" x14ac:dyDescent="0.2">
      <c r="B36" s="20" t="s">
        <v>33</v>
      </c>
      <c r="C36" s="26"/>
      <c r="D36" s="26"/>
      <c r="E36" s="26"/>
    </row>
    <row r="37" spans="2:7" ht="23.25" x14ac:dyDescent="0.2">
      <c r="B37" s="20" t="s">
        <v>34</v>
      </c>
      <c r="C37" s="26"/>
      <c r="D37" s="26"/>
      <c r="E37" s="26"/>
    </row>
    <row r="38" spans="2:7" x14ac:dyDescent="0.2">
      <c r="B38" s="20" t="s">
        <v>35</v>
      </c>
      <c r="C38" s="27">
        <v>7</v>
      </c>
      <c r="D38" s="27">
        <f>'[1]PROSPETTO 21 22 23 24 25'!AM563</f>
        <v>7.379999999999999</v>
      </c>
      <c r="E38" s="27">
        <f>'[1]PROSPETTO 21 22 23 24 25'!AQ563</f>
        <v>7.379999999999999</v>
      </c>
    </row>
    <row r="39" spans="2:7" x14ac:dyDescent="0.2">
      <c r="B39" s="22" t="s">
        <v>36</v>
      </c>
      <c r="C39" s="28">
        <f>'[1]PROSPETTO 21 22 23 24 25'!AH489*-1</f>
        <v>-9723.44</v>
      </c>
      <c r="D39" s="28">
        <f>'[1]PROSPETTO 21 22 23 24 25'!AM489*-1</f>
        <v>-9723.44</v>
      </c>
      <c r="E39" s="28">
        <f>'[1]PROSPETTO 21 22 23 24 25'!AQ489*-1</f>
        <v>-9723.44</v>
      </c>
    </row>
    <row r="40" spans="2:7" x14ac:dyDescent="0.2">
      <c r="B40" s="22" t="s">
        <v>37</v>
      </c>
      <c r="C40" s="26"/>
      <c r="D40" s="29"/>
      <c r="E40" s="26"/>
    </row>
    <row r="41" spans="2:7" x14ac:dyDescent="0.2">
      <c r="B41" s="23" t="s">
        <v>8</v>
      </c>
      <c r="C41" s="14">
        <f>C33+C34+C39+C40</f>
        <v>-9716.44</v>
      </c>
      <c r="D41" s="14">
        <f>D33+D34+D39+D40</f>
        <v>-9716.0600000000013</v>
      </c>
      <c r="E41" s="14">
        <f>E33+E34+E39+E40</f>
        <v>-9716.0600000000013</v>
      </c>
    </row>
    <row r="42" spans="2:7" ht="25.5" x14ac:dyDescent="0.2">
      <c r="B42" s="25" t="s">
        <v>38</v>
      </c>
      <c r="C42" s="2"/>
      <c r="D42" s="2"/>
      <c r="E42" s="2"/>
    </row>
    <row r="43" spans="2:7" x14ac:dyDescent="0.2">
      <c r="B43" s="16" t="s">
        <v>39</v>
      </c>
      <c r="C43" s="11" t="s">
        <v>4</v>
      </c>
      <c r="D43" s="11" t="s">
        <v>4</v>
      </c>
      <c r="E43" s="11" t="s">
        <v>4</v>
      </c>
    </row>
    <row r="44" spans="2:7" x14ac:dyDescent="0.2">
      <c r="B44" s="20" t="s">
        <v>40</v>
      </c>
      <c r="C44" s="11" t="s">
        <v>4</v>
      </c>
      <c r="D44" s="11" t="s">
        <v>4</v>
      </c>
      <c r="E44" s="11" t="s">
        <v>4</v>
      </c>
    </row>
    <row r="45" spans="2:7" ht="23.25" x14ac:dyDescent="0.2">
      <c r="B45" s="17" t="s">
        <v>41</v>
      </c>
      <c r="C45" s="11" t="s">
        <v>4</v>
      </c>
      <c r="D45" s="11" t="s">
        <v>4</v>
      </c>
      <c r="E45" s="11" t="s">
        <v>4</v>
      </c>
    </row>
    <row r="46" spans="2:7" ht="23.25" x14ac:dyDescent="0.2">
      <c r="B46" s="17" t="s">
        <v>42</v>
      </c>
      <c r="C46" s="11" t="s">
        <v>4</v>
      </c>
      <c r="D46" s="11" t="s">
        <v>4</v>
      </c>
      <c r="E46" s="11" t="s">
        <v>4</v>
      </c>
    </row>
    <row r="47" spans="2:7" x14ac:dyDescent="0.2">
      <c r="B47" s="17" t="s">
        <v>43</v>
      </c>
      <c r="C47" s="11" t="s">
        <v>4</v>
      </c>
      <c r="D47" s="11" t="s">
        <v>4</v>
      </c>
      <c r="E47" s="11" t="s">
        <v>4</v>
      </c>
    </row>
    <row r="48" spans="2:7" x14ac:dyDescent="0.2">
      <c r="B48" s="22" t="s">
        <v>44</v>
      </c>
      <c r="C48" s="11" t="s">
        <v>4</v>
      </c>
      <c r="D48" s="11" t="s">
        <v>4</v>
      </c>
      <c r="E48" s="11" t="s">
        <v>4</v>
      </c>
    </row>
    <row r="49" spans="2:7" x14ac:dyDescent="0.2">
      <c r="B49" s="17" t="s">
        <v>45</v>
      </c>
      <c r="C49" s="11" t="s">
        <v>4</v>
      </c>
      <c r="D49" s="11" t="s">
        <v>4</v>
      </c>
      <c r="E49" s="11" t="s">
        <v>4</v>
      </c>
    </row>
    <row r="50" spans="2:7" x14ac:dyDescent="0.2">
      <c r="B50" s="17" t="s">
        <v>46</v>
      </c>
      <c r="C50" s="11" t="s">
        <v>4</v>
      </c>
      <c r="D50" s="11" t="s">
        <v>4</v>
      </c>
      <c r="E50" s="11" t="s">
        <v>4</v>
      </c>
    </row>
    <row r="51" spans="2:7" x14ac:dyDescent="0.2">
      <c r="B51" s="17" t="s">
        <v>47</v>
      </c>
      <c r="C51" s="11" t="s">
        <v>4</v>
      </c>
      <c r="D51" s="11" t="s">
        <v>4</v>
      </c>
      <c r="E51" s="11" t="s">
        <v>4</v>
      </c>
    </row>
    <row r="52" spans="2:7" x14ac:dyDescent="0.2">
      <c r="B52" s="15" t="s">
        <v>48</v>
      </c>
      <c r="C52" s="11"/>
      <c r="D52" s="11"/>
      <c r="E52" s="11"/>
    </row>
    <row r="53" spans="2:7" ht="25.5" x14ac:dyDescent="0.2">
      <c r="B53" s="15" t="s">
        <v>49</v>
      </c>
      <c r="C53" s="30">
        <f>C10-C30+C41+C52</f>
        <v>1667820.472000008</v>
      </c>
      <c r="D53" s="30">
        <f>D10-D30+D41+D52</f>
        <v>2356918.6399411731</v>
      </c>
      <c r="E53" s="30">
        <f>E10-E30+E41+E52</f>
        <v>2348459.6401684457</v>
      </c>
      <c r="F53">
        <v>1721372</v>
      </c>
      <c r="G53" s="31">
        <f>F53-C53</f>
        <v>53551.527999992017</v>
      </c>
    </row>
    <row r="54" spans="2:7" ht="25.5" x14ac:dyDescent="0.2">
      <c r="B54" s="16" t="s">
        <v>50</v>
      </c>
      <c r="C54" s="30">
        <f>'[1]PROSPETTO 21 22 23 24 25'!AH500</f>
        <v>1649672.34</v>
      </c>
      <c r="D54" s="2"/>
      <c r="E54" s="2"/>
    </row>
    <row r="55" spans="2:7" ht="13.5" thickBot="1" x14ac:dyDescent="0.25">
      <c r="B55" s="32" t="s">
        <v>51</v>
      </c>
      <c r="C55" s="30">
        <f>C53-C54</f>
        <v>18148.132000007899</v>
      </c>
      <c r="D55" s="30">
        <f>D53-D54</f>
        <v>2356918.6399411731</v>
      </c>
      <c r="E55" s="30">
        <f>E53-E54</f>
        <v>2348459.6401684457</v>
      </c>
    </row>
    <row r="57" spans="2:7" x14ac:dyDescent="0.2">
      <c r="C57" s="31"/>
    </row>
  </sheetData>
  <mergeCells count="1">
    <mergeCell ref="B2:E2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 triennale 23 24 25</vt:lpstr>
      <vt:lpstr>CE triennale 23 24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Guzzardi</dc:creator>
  <cp:lastModifiedBy>Umberto Vizzini</cp:lastModifiedBy>
  <dcterms:created xsi:type="dcterms:W3CDTF">2023-05-31T13:13:51Z</dcterms:created>
  <dcterms:modified xsi:type="dcterms:W3CDTF">2023-06-08T07:24:06Z</dcterms:modified>
</cp:coreProperties>
</file>