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8_{DECD436F-7DFC-41F5-BC71-F225F84AA131}" xr6:coauthVersionLast="36" xr6:coauthVersionMax="36" xr10:uidLastSave="{00000000-0000-0000-0000-000000000000}"/>
  <bookViews>
    <workbookView xWindow="0" yWindow="0" windowWidth="28800" windowHeight="12225" activeTab="2" xr2:uid="{57AE2780-E169-48F6-8A4A-7F065FCD47EC}"/>
  </bookViews>
  <sheets>
    <sheet name="RENDICONTO FIN INDIRETTO" sheetId="1" r:id="rId1"/>
    <sheet name="STATO PATRIMONIALE" sheetId="2" r:id="rId2"/>
    <sheet name="CONTO ECONOMICO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3" l="1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D29" i="3"/>
  <c r="E29" i="3" s="1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117" i="2"/>
  <c r="B117" i="2"/>
  <c r="D117" i="2" s="1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D91" i="2"/>
  <c r="B91" i="2"/>
  <c r="E91" i="2" s="1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E4" i="2"/>
  <c r="E3" i="2"/>
  <c r="B60" i="1" l="1"/>
  <c r="C59" i="1"/>
  <c r="B59" i="1"/>
  <c r="C50" i="1"/>
  <c r="C56" i="1" s="1"/>
  <c r="C43" i="1"/>
  <c r="C41" i="1"/>
  <c r="C40" i="1" s="1"/>
  <c r="C38" i="1"/>
  <c r="C37" i="1"/>
  <c r="C36" i="1"/>
  <c r="C35" i="1"/>
  <c r="C34" i="1"/>
  <c r="C46" i="1" s="1"/>
  <c r="C28" i="1"/>
  <c r="C27" i="1"/>
  <c r="C31" i="1" s="1"/>
  <c r="D24" i="1"/>
  <c r="C24" i="1"/>
  <c r="D23" i="1"/>
  <c r="C23" i="1" s="1"/>
  <c r="D22" i="1"/>
  <c r="C22" i="1"/>
  <c r="D21" i="1"/>
  <c r="C21" i="1"/>
  <c r="D20" i="1"/>
  <c r="C20" i="1" s="1"/>
  <c r="D19" i="1"/>
  <c r="C19" i="1"/>
  <c r="C25" i="1" s="1"/>
  <c r="D18" i="1"/>
  <c r="C18" i="1"/>
  <c r="C13" i="1"/>
  <c r="C12" i="1"/>
  <c r="C30" i="1" s="1"/>
  <c r="C10" i="1"/>
  <c r="C9" i="1"/>
  <c r="D7" i="1"/>
  <c r="C7" i="1"/>
  <c r="C6" i="1"/>
  <c r="C5" i="1"/>
  <c r="C32" i="1" l="1"/>
  <c r="C58" i="1" s="1"/>
  <c r="C60" i="1" s="1"/>
  <c r="C16" i="1"/>
</calcChain>
</file>

<file path=xl/sharedStrings.xml><?xml version="1.0" encoding="utf-8"?>
<sst xmlns="http://schemas.openxmlformats.org/spreadsheetml/2006/main" count="228" uniqueCount="209">
  <si>
    <t>RENDICONTO FINANZIARIO METODO INDIRETTO</t>
  </si>
  <si>
    <t>A. Flussi finanziari derivanti dalla gestione reddituale (metodo indiretto)</t>
  </si>
  <si>
    <t>Utile (perdita) dell’esercizio</t>
  </si>
  <si>
    <t>Imposte sul reddito</t>
  </si>
  <si>
    <t>Interessi passivi/(interessi attivi)</t>
  </si>
  <si>
    <t>(Dividendi)</t>
  </si>
  <si>
    <t>(Plusvalenze)/minusvalenze derivanti dalla cessione di attività</t>
  </si>
  <si>
    <t>1. Utile (perdita) dell’esercizio prima d’imposte sul reddito, interessi, dividendi e plus/minusvalenze da cessione</t>
  </si>
  <si>
    <t>Rettifiche per elementi non monetari che non hanno avuto contropartita nel capitale circolante netto</t>
  </si>
  <si>
    <t>Accantonamenti ai fondi</t>
  </si>
  <si>
    <t>Ammortamenti delle immobilizzazioni</t>
  </si>
  <si>
    <t>Svalutazioni per perdite durevoli di valore</t>
  </si>
  <si>
    <t>Altre rettifiche per elementi non monetari</t>
  </si>
  <si>
    <t>2. Flusso finanziario prima delle variazioni del CCN</t>
  </si>
  <si>
    <t>Variazioni del capitale circolante netto</t>
  </si>
  <si>
    <t>Decremento/(incremento) delle rimanenze</t>
  </si>
  <si>
    <t>Decremento/(incremento) dei crediti vs clienti</t>
  </si>
  <si>
    <t>Incremento/(decremento) dei debiti verso fornitori</t>
  </si>
  <si>
    <t>Decremento/(incremento) ratei e risconti attivi</t>
  </si>
  <si>
    <t>Incremento/(decremento) ratei e risconti passivi</t>
  </si>
  <si>
    <t>Altre variazioni dell'attivo circolante</t>
  </si>
  <si>
    <t>Altre variazioni del passivo circolante</t>
  </si>
  <si>
    <t>3. Flusso finanziario dopo le variazioni del ccn</t>
  </si>
  <si>
    <t>Altre rettifiche</t>
  </si>
  <si>
    <t>Interessi incassati/(pagati)</t>
  </si>
  <si>
    <t>(Imposte sul reddito pagate)</t>
  </si>
  <si>
    <t>Dividendi incassati</t>
  </si>
  <si>
    <t>(Utilizzo dei fondi)</t>
  </si>
  <si>
    <t>4. Flusso finanziario dopo le altre rettifiche</t>
  </si>
  <si>
    <t>Flusso finanziario della gestione reddituale (A)</t>
  </si>
  <si>
    <t>B. Flussi finanziari derivanti dall’attività d’investimento</t>
  </si>
  <si>
    <t>Immobilizzazioni materiali</t>
  </si>
  <si>
    <t>(Investimenti)</t>
  </si>
  <si>
    <t>Prezzo di realizzo disinvestimenti</t>
  </si>
  <si>
    <t>Immobilizzazioni immateriali</t>
  </si>
  <si>
    <t>Immobilizzazioni finanziarie</t>
  </si>
  <si>
    <t>Attività Finanziarie non immobilizzate</t>
  </si>
  <si>
    <t>Flusso finanziario dell’attività di investimento (B)</t>
  </si>
  <si>
    <t>C. Flussi finanziari derivanti dall’attività di finanziamento</t>
  </si>
  <si>
    <t>Mezzi di terzi</t>
  </si>
  <si>
    <t>Incremento (decremento) debiti a breve verso banche</t>
  </si>
  <si>
    <t>Accensione finanziamenti</t>
  </si>
  <si>
    <t>Rimborso finanziamenti</t>
  </si>
  <si>
    <t>Mezzi propri</t>
  </si>
  <si>
    <t>Aumento di capitale a pagamento</t>
  </si>
  <si>
    <t>Cessione (acquisto) di azioni proprie</t>
  </si>
  <si>
    <t>Dividendi (e acconti su dividendi) pagati</t>
  </si>
  <si>
    <t>Flusso finanziario dell’attività di finanziamento (C)</t>
  </si>
  <si>
    <t>Incremento (decremento) delle disponibilità liquide (A ± B ± C)</t>
  </si>
  <si>
    <t>STATO PATRIMONIALE - ATTIVO</t>
  </si>
  <si>
    <t>differenze</t>
  </si>
  <si>
    <t>differenze %</t>
  </si>
  <si>
    <t>A) CREDITI V/ SOCI per i versamenti ancora dovuti, con separata indicazione della parte già richiamata</t>
  </si>
  <si>
    <t>B)    IMMOBILIZZAZIONI</t>
  </si>
  <si>
    <t>I. Immateriali</t>
  </si>
  <si>
    <t xml:space="preserve">   1) costi di impianto e di ampliamento</t>
  </si>
  <si>
    <t xml:space="preserve">   2) costi di sviluppo </t>
  </si>
  <si>
    <t xml:space="preserve">   3) diritti di brevetto industriale e diritti di utilizzazione delle opere dell’ingegno</t>
  </si>
  <si>
    <t xml:space="preserve">   4) concessioni, licenze, marchi e diritti simili</t>
  </si>
  <si>
    <t xml:space="preserve">   5) avviamento</t>
  </si>
  <si>
    <t xml:space="preserve">   6) immobilizzazioni in corso e acconti</t>
  </si>
  <si>
    <t xml:space="preserve">   7) altre</t>
  </si>
  <si>
    <t>Totale immobilizzazioni immateriali</t>
  </si>
  <si>
    <t>II. Materiali</t>
  </si>
  <si>
    <t xml:space="preserve">   1) terreni e fabbricati</t>
  </si>
  <si>
    <t xml:space="preserve">   2) impianti e macchinario</t>
  </si>
  <si>
    <t xml:space="preserve">   3) attrezzature scientifiche e di laboratorio</t>
  </si>
  <si>
    <t xml:space="preserve">   4) mobili e arredi</t>
  </si>
  <si>
    <t xml:space="preserve">   5) automezzi</t>
  </si>
  <si>
    <t xml:space="preserve">   6) altri beni</t>
  </si>
  <si>
    <t xml:space="preserve">   7) immobilzzazioni in corso e acconti</t>
  </si>
  <si>
    <t>Totale immobilizzazioni materiali</t>
  </si>
  <si>
    <t>III. Finanziarie  con separata indicazione, per ciascuna voce dei crediti, degli importi esigibili entro esercizio successivo</t>
  </si>
  <si>
    <t xml:space="preserve">   1) Partecipazioni in:</t>
  </si>
  <si>
    <t xml:space="preserve">  a)  imprese controllate</t>
  </si>
  <si>
    <t xml:space="preserve">  b)  imprese collegate</t>
  </si>
  <si>
    <t xml:space="preserve">  c)  imprese controllanti</t>
  </si>
  <si>
    <t xml:space="preserve">  d) verso imprese sottoposte al controllo delle controllanti</t>
  </si>
  <si>
    <t xml:space="preserve">  d bis) altre imprese </t>
  </si>
  <si>
    <t xml:space="preserve">   2) Crediti     </t>
  </si>
  <si>
    <t xml:space="preserve">  a)  verso controllate</t>
  </si>
  <si>
    <t xml:space="preserve">  b) verso collegate</t>
  </si>
  <si>
    <t xml:space="preserve">  c) verso controllanti</t>
  </si>
  <si>
    <t xml:space="preserve">  d bis) verso Altri </t>
  </si>
  <si>
    <t xml:space="preserve">   3) altri titoli (al netto dei relativi fondi svalutazione)</t>
  </si>
  <si>
    <t xml:space="preserve">   4) strumenti finanziari derivati attivi</t>
  </si>
  <si>
    <t>Totale immobilizzazioni finanziarie</t>
  </si>
  <si>
    <t>TOTALE DELLE IMMOBILIZZAZIONI (B)</t>
  </si>
  <si>
    <t>C) ATTIVO CIRCOLANTE</t>
  </si>
  <si>
    <t>I. Rimanenze</t>
  </si>
  <si>
    <t xml:space="preserve">   1) materie prime, sussidiarie e di consumo</t>
  </si>
  <si>
    <t xml:space="preserve">   1 a) sanitarie</t>
  </si>
  <si>
    <t xml:space="preserve">   1 b) non sanitarie</t>
  </si>
  <si>
    <t xml:space="preserve">   2) prodotti in corso di lavorazione e semilavorati</t>
  </si>
  <si>
    <t xml:space="preserve">   3) lavori in corso su ordinazione</t>
  </si>
  <si>
    <t xml:space="preserve">   4) prodotti finiti e merci</t>
  </si>
  <si>
    <t xml:space="preserve">   5) acconti</t>
  </si>
  <si>
    <t xml:space="preserve">Totale </t>
  </si>
  <si>
    <t>II. Crediti</t>
  </si>
  <si>
    <t xml:space="preserve">   1) verso clienti</t>
  </si>
  <si>
    <t xml:space="preserve">   2) verso imprese controllate</t>
  </si>
  <si>
    <t xml:space="preserve">   3) verso imprese collegate</t>
  </si>
  <si>
    <t xml:space="preserve">   4) verso controllanti</t>
  </si>
  <si>
    <t xml:space="preserve">   5) verso imprese sottoposte al controllo delle controllanti</t>
  </si>
  <si>
    <t xml:space="preserve">   5 bis) crediti tributari</t>
  </si>
  <si>
    <t xml:space="preserve">   5 ter) imposte anticipate</t>
  </si>
  <si>
    <t xml:space="preserve">   5 quater) verso altri </t>
  </si>
  <si>
    <t>III. Attività finanziarie che non costituiscono immobilizzazioni:</t>
  </si>
  <si>
    <t xml:space="preserve">   1) partecipazioni in imprese controllate</t>
  </si>
  <si>
    <t xml:space="preserve">   2) partecipazioni in imprese collegate</t>
  </si>
  <si>
    <t xml:space="preserve">   3) partecipazioni in imprese controllanti</t>
  </si>
  <si>
    <t xml:space="preserve">   3 bis) partecipazioni in imprese sottoposte al controllo delle controllanti</t>
  </si>
  <si>
    <t xml:space="preserve">   4 ) altre partecipazioni </t>
  </si>
  <si>
    <t xml:space="preserve">   5) strumenti finanziari derivati attivi</t>
  </si>
  <si>
    <t xml:space="preserve">   6) altri titoli</t>
  </si>
  <si>
    <t>IV. Disponibilità liquide</t>
  </si>
  <si>
    <t xml:space="preserve">   1) depositi bancari e postali</t>
  </si>
  <si>
    <t xml:space="preserve">   2) assegni</t>
  </si>
  <si>
    <t xml:space="preserve">   3) denaro e valori in cassa</t>
  </si>
  <si>
    <t>TOTALE ATTIVO CIRCOLANTE (C)</t>
  </si>
  <si>
    <t xml:space="preserve">D) RATEI E RISCONTI </t>
  </si>
  <si>
    <t>TOTALE ATTIVO</t>
  </si>
  <si>
    <t>STATO PATRIMONIALE - PASSIVO</t>
  </si>
  <si>
    <t>A) PATRIMONIO NETTO:</t>
  </si>
  <si>
    <t>I. Capitale sociale (Fondo di dotazione)</t>
  </si>
  <si>
    <t>II. Riserva da soprapprezzo delle azioni</t>
  </si>
  <si>
    <t>III. Riserve di rivalutazione</t>
  </si>
  <si>
    <t>IV. Riserva legale</t>
  </si>
  <si>
    <t>V. Riserve statutarie</t>
  </si>
  <si>
    <t>VI. Altre riserve, distintamente indicate</t>
  </si>
  <si>
    <t>VII. Riserve per operazioni di copertura dei flussi finanziari attesi</t>
  </si>
  <si>
    <t>VIII. Utili (Perdite) portati a nuovo</t>
  </si>
  <si>
    <t>IX. Utile dell'esercizio</t>
  </si>
  <si>
    <t>X. Riserva negativa per azioni proprie in portafolgio</t>
  </si>
  <si>
    <t>B)  FONDI PER RISCHI E ONERI</t>
  </si>
  <si>
    <t xml:space="preserve">    1) fondi trattam.quiescenza e obbighi simili;</t>
  </si>
  <si>
    <t xml:space="preserve">    2) fondi per imposte, anche differite;</t>
  </si>
  <si>
    <t xml:space="preserve">    3) strumenti finanziari derivati passivi</t>
  </si>
  <si>
    <t xml:space="preserve">    4) altri </t>
  </si>
  <si>
    <t>C)  TRATTAMENTO DI FINE RAPPORTO DI LAVORO SUBORDINATO</t>
  </si>
  <si>
    <t>D)  DEBITI</t>
  </si>
  <si>
    <t xml:space="preserve">   1) obbligazioni</t>
  </si>
  <si>
    <t xml:space="preserve">   2) obbligazioni convertibili</t>
  </si>
  <si>
    <t xml:space="preserve">   3) debiti verso soci per finanziamenti</t>
  </si>
  <si>
    <t xml:space="preserve">   4) debiti verso banche</t>
  </si>
  <si>
    <t xml:space="preserve">   5) debiti verso altri finanziatori</t>
  </si>
  <si>
    <t xml:space="preserve">   6) acconti</t>
  </si>
  <si>
    <t xml:space="preserve">   7) debiti verso fornitori</t>
  </si>
  <si>
    <t xml:space="preserve">   8) debiti rappresentati da titoli di credito </t>
  </si>
  <si>
    <t xml:space="preserve">   9) debiti verso imprese controllate</t>
  </si>
  <si>
    <t xml:space="preserve">  10) debiti verso imprese collegate</t>
  </si>
  <si>
    <t xml:space="preserve">  11) debiti verso imprese controllanti</t>
  </si>
  <si>
    <t xml:space="preserve">  11 bis) debiti verso imprese sottoposte al controllo delle controllanti</t>
  </si>
  <si>
    <t xml:space="preserve">  12) debiti tributari</t>
  </si>
  <si>
    <t xml:space="preserve">  13) debiti vs.istituti di previdenza e di sicurezza sociale</t>
  </si>
  <si>
    <t xml:space="preserve">  14) altri debiti</t>
  </si>
  <si>
    <t xml:space="preserve">E) RATEI E RISCONTI </t>
  </si>
  <si>
    <t>TOTALE PASSIVO E NETTO</t>
  </si>
  <si>
    <t>CONTO ECONOMICO</t>
  </si>
  <si>
    <t>A) VALORE DELLA PRODUZIONE:</t>
  </si>
  <si>
    <t>1) ricavi delle vendite e delle prestazioni;</t>
  </si>
  <si>
    <t>2) variazioni delle rimanenze di prodotti in corso di lavorazione, semilavorati e finiti;</t>
  </si>
  <si>
    <t>3) variazioni dei lavori in corso su ordinazione;</t>
  </si>
  <si>
    <t>4) incrementi di immobilizzazioni per lavori interni;</t>
  </si>
  <si>
    <t>5) altri ricavi e proventi, con separata indicazione dei contributi in conto esercizio</t>
  </si>
  <si>
    <t>B) COSTI DELLA PRODUZIONE:</t>
  </si>
  <si>
    <t>6) per materie prime, sussidiarie, di consumo e di merci;</t>
  </si>
  <si>
    <t>7) per servizi;</t>
  </si>
  <si>
    <t>8) per godimento di beni di terzi;</t>
  </si>
  <si>
    <t>9) per il personale:</t>
  </si>
  <si>
    <t xml:space="preserve"> a) salari e stipendi;</t>
  </si>
  <si>
    <t xml:space="preserve"> b) oneri sociali;</t>
  </si>
  <si>
    <t xml:space="preserve"> c) trattamento di fine rapporto;</t>
  </si>
  <si>
    <t xml:space="preserve"> d) trattamento di quiescenza e simili;</t>
  </si>
  <si>
    <t xml:space="preserve"> e) altri costi;</t>
  </si>
  <si>
    <t>10) ammortamenti e svalutazioni:</t>
  </si>
  <si>
    <t xml:space="preserve"> a) ammortamento delle immobilizzazioni immateriali;</t>
  </si>
  <si>
    <t xml:space="preserve"> b) ammortamento delle immobilizzazioni materiali;</t>
  </si>
  <si>
    <t xml:space="preserve"> c) altre svalutazioni delle immobilizzazioni;</t>
  </si>
  <si>
    <t xml:space="preserve"> d) svalutazione dei crediti compresi nell'attivo circolante e delle disponibilità liquide;</t>
  </si>
  <si>
    <t>11) variazioni delle rimanenze di materie prime, sussidiarie, di consumo e merci</t>
  </si>
  <si>
    <t>12) accantonamenti per rischi;</t>
  </si>
  <si>
    <t>13) altri accantonamenti;</t>
  </si>
  <si>
    <t>14) oneri diversi di gestione.</t>
  </si>
  <si>
    <t>Totale</t>
  </si>
  <si>
    <t>DIFFERENZA TRA VALORI E COSTI DELLA PRODUZIONE (A-B)</t>
  </si>
  <si>
    <t>C) PROVENTI E ONERI FINANZIARI:</t>
  </si>
  <si>
    <t xml:space="preserve">15) proventi da partecipazione;         </t>
  </si>
  <si>
    <t>16) altri proventi finanziari:</t>
  </si>
  <si>
    <t xml:space="preserve"> a) da crediti iscritti nelle immobilizzazioni </t>
  </si>
  <si>
    <t xml:space="preserve"> b) da titoli iscritti nelle immobilizzazioni che non costituiscono partecipazione</t>
  </si>
  <si>
    <t xml:space="preserve"> c) da titoli iscritti nell’attivo circolante che non costituiscono partecipazione</t>
  </si>
  <si>
    <t xml:space="preserve"> d) proventi diversi dai precedenti</t>
  </si>
  <si>
    <t>17) interessi e altri oneri finanziari</t>
  </si>
  <si>
    <t>17 bis) utili e perdite su cambi</t>
  </si>
  <si>
    <t>D) RETTIFICHE DI VALORE DI ATTIVITA’ FINANZIARIA:</t>
  </si>
  <si>
    <t>18) rivalutazioni:</t>
  </si>
  <si>
    <t xml:space="preserve"> a) di partecipazioni</t>
  </si>
  <si>
    <t xml:space="preserve"> b) di immobilizzazioni finanziarie che non costituiscono partecipazioni</t>
  </si>
  <si>
    <t xml:space="preserve"> c) di titoli iscritti all’attivo circolante che non costituiscono partecipazioni</t>
  </si>
  <si>
    <t xml:space="preserve"> d) di strumenti finanziari derivati</t>
  </si>
  <si>
    <t>19) - svalutazioni:</t>
  </si>
  <si>
    <t>a) di partecipazioni</t>
  </si>
  <si>
    <t xml:space="preserve">b) di immobilizzazioni finanziarie </t>
  </si>
  <si>
    <t xml:space="preserve">c) di titoli iscritti all’attivo circolante </t>
  </si>
  <si>
    <t>Totale delle rettifiche (18-19)</t>
  </si>
  <si>
    <t>RISULTATO PRIMA DELLE IMPOSTE (A -B +/- C +/- D )</t>
  </si>
  <si>
    <t>20) imposte sul reddito dell’esercizio, correnti, differite e anticipate</t>
  </si>
  <si>
    <t xml:space="preserve">21) UTILE (PERDITA) DELL’ESERCIZIO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</si>
</sst>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_ ;[Red]\-0\ "/>
    <numFmt numFmtId="167" formatCode="_-* #,##0_-;\-* #,##0_-;_-* &quot;-&quot;_-;_-@_-"/>
    <numFmt numFmtId="168" formatCode="_-* #,##0.00_-;\-* #,##0.00_-;_-* &quot;-&quot;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i/>
      <sz val="10"/>
      <name val="Tahoma"/>
      <family val="2"/>
    </font>
    <font>
      <sz val="10"/>
      <name val="Arial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</cellStyleXfs>
  <cellXfs count="137">
    <xf numFmtId="0" fontId="0" fillId="0" borderId="0" xfId="0"/>
    <xf numFmtId="165" fontId="0" fillId="0" borderId="0" xfId="1" applyNumberFormat="1" applyFont="1"/>
    <xf numFmtId="164" fontId="0" fillId="0" borderId="0" xfId="1" applyFont="1"/>
    <xf numFmtId="164" fontId="3" fillId="0" borderId="0" xfId="1" applyFont="1"/>
    <xf numFmtId="0" fontId="4" fillId="0" borderId="5" xfId="0" applyFont="1" applyBorder="1" applyAlignment="1">
      <alignment wrapText="1"/>
    </xf>
    <xf numFmtId="165" fontId="3" fillId="0" borderId="6" xfId="1" applyNumberFormat="1" applyFont="1" applyBorder="1" applyAlignment="1">
      <alignment horizontal="right"/>
    </xf>
    <xf numFmtId="0" fontId="4" fillId="0" borderId="7" xfId="0" applyFont="1" applyBorder="1"/>
    <xf numFmtId="165" fontId="4" fillId="0" borderId="8" xfId="1" applyNumberFormat="1" applyFont="1" applyBorder="1" applyAlignment="1">
      <alignment horizontal="right"/>
    </xf>
    <xf numFmtId="0" fontId="3" fillId="0" borderId="7" xfId="0" applyFont="1" applyBorder="1"/>
    <xf numFmtId="165" fontId="3" fillId="0" borderId="8" xfId="1" applyNumberFormat="1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165" fontId="3" fillId="0" borderId="8" xfId="1" applyNumberFormat="1" applyFont="1" applyFill="1" applyBorder="1" applyAlignment="1">
      <alignment horizontal="right"/>
    </xf>
    <xf numFmtId="164" fontId="3" fillId="0" borderId="0" xfId="1" applyFont="1" applyFill="1"/>
    <xf numFmtId="0" fontId="5" fillId="0" borderId="7" xfId="0" applyFont="1" applyBorder="1"/>
    <xf numFmtId="165" fontId="4" fillId="0" borderId="8" xfId="1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165" fontId="2" fillId="0" borderId="8" xfId="1" applyNumberFormat="1" applyFont="1" applyBorder="1" applyAlignment="1">
      <alignment horizontal="right"/>
    </xf>
    <xf numFmtId="0" fontId="4" fillId="0" borderId="7" xfId="0" applyFont="1" applyBorder="1" applyAlignment="1">
      <alignment wrapText="1"/>
    </xf>
    <xf numFmtId="0" fontId="2" fillId="0" borderId="7" xfId="0" applyFont="1" applyBorder="1" applyAlignment="1"/>
    <xf numFmtId="0" fontId="3" fillId="0" borderId="7" xfId="0" applyFont="1" applyBorder="1" applyAlignment="1"/>
    <xf numFmtId="0" fontId="4" fillId="0" borderId="9" xfId="0" applyFont="1" applyBorder="1"/>
    <xf numFmtId="165" fontId="4" fillId="0" borderId="10" xfId="1" applyNumberFormat="1" applyFont="1" applyBorder="1" applyAlignment="1">
      <alignment horizontal="right"/>
    </xf>
    <xf numFmtId="164" fontId="0" fillId="0" borderId="0" xfId="0" applyNumberFormat="1"/>
    <xf numFmtId="4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11" xfId="0" applyFont="1" applyBorder="1" applyAlignment="1">
      <alignment horizontal="center" vertical="top"/>
    </xf>
    <xf numFmtId="14" fontId="9" fillId="2" borderId="12" xfId="4" applyNumberFormat="1" applyFont="1" applyFill="1" applyBorder="1" applyAlignment="1">
      <alignment horizontal="center" vertical="top"/>
    </xf>
    <xf numFmtId="14" fontId="9" fillId="2" borderId="13" xfId="4" applyNumberFormat="1" applyFont="1" applyFill="1" applyBorder="1" applyAlignment="1">
      <alignment horizontal="center" vertical="top"/>
    </xf>
    <xf numFmtId="14" fontId="10" fillId="2" borderId="12" xfId="4" applyNumberFormat="1" applyFont="1" applyFill="1" applyBorder="1" applyAlignment="1">
      <alignment horizontal="center" vertical="top"/>
    </xf>
    <xf numFmtId="9" fontId="10" fillId="2" borderId="12" xfId="3" applyFont="1" applyFill="1" applyBorder="1" applyAlignment="1">
      <alignment horizontal="center" vertical="top"/>
    </xf>
    <xf numFmtId="166" fontId="7" fillId="0" borderId="5" xfId="0" applyNumberFormat="1" applyFont="1" applyBorder="1" applyAlignment="1">
      <alignment vertical="top" wrapText="1"/>
    </xf>
    <xf numFmtId="164" fontId="8" fillId="0" borderId="6" xfId="1" applyFont="1" applyFill="1" applyBorder="1" applyAlignment="1">
      <alignment vertical="top"/>
    </xf>
    <xf numFmtId="164" fontId="8" fillId="0" borderId="14" xfId="1" applyFont="1" applyFill="1" applyBorder="1" applyAlignment="1">
      <alignment vertical="top"/>
    </xf>
    <xf numFmtId="164" fontId="8" fillId="0" borderId="8" xfId="1" applyFont="1" applyFill="1" applyBorder="1" applyAlignment="1">
      <alignment vertical="top"/>
    </xf>
    <xf numFmtId="9" fontId="8" fillId="0" borderId="8" xfId="3" applyFont="1" applyFill="1" applyBorder="1" applyAlignment="1">
      <alignment vertical="top"/>
    </xf>
    <xf numFmtId="166" fontId="7" fillId="3" borderId="15" xfId="0" applyNumberFormat="1" applyFont="1" applyFill="1" applyBorder="1" applyAlignment="1">
      <alignment vertical="top"/>
    </xf>
    <xf numFmtId="168" fontId="11" fillId="3" borderId="16" xfId="2" applyNumberFormat="1" applyFont="1" applyFill="1" applyBorder="1" applyAlignment="1">
      <alignment vertical="top"/>
    </xf>
    <xf numFmtId="168" fontId="11" fillId="3" borderId="15" xfId="2" applyNumberFormat="1" applyFont="1" applyFill="1" applyBorder="1" applyAlignment="1">
      <alignment vertical="top"/>
    </xf>
    <xf numFmtId="9" fontId="11" fillId="3" borderId="16" xfId="3" applyFont="1" applyFill="1" applyBorder="1" applyAlignment="1">
      <alignment vertical="top"/>
    </xf>
    <xf numFmtId="166" fontId="12" fillId="3" borderId="15" xfId="0" applyNumberFormat="1" applyFont="1" applyFill="1" applyBorder="1" applyAlignment="1">
      <alignment vertical="top"/>
    </xf>
    <xf numFmtId="166" fontId="11" fillId="3" borderId="15" xfId="0" applyNumberFormat="1" applyFont="1" applyFill="1" applyBorder="1" applyAlignment="1">
      <alignment vertical="top"/>
    </xf>
    <xf numFmtId="41" fontId="11" fillId="3" borderId="16" xfId="2" applyFont="1" applyFill="1" applyBorder="1" applyAlignment="1">
      <alignment vertical="top"/>
    </xf>
    <xf numFmtId="41" fontId="11" fillId="3" borderId="15" xfId="2" applyFont="1" applyFill="1" applyBorder="1" applyAlignment="1">
      <alignment vertical="top"/>
    </xf>
    <xf numFmtId="41" fontId="12" fillId="3" borderId="16" xfId="2" applyFont="1" applyFill="1" applyBorder="1" applyAlignment="1">
      <alignment vertical="top"/>
    </xf>
    <xf numFmtId="9" fontId="12" fillId="3" borderId="16" xfId="3" applyFont="1" applyFill="1" applyBorder="1" applyAlignment="1">
      <alignment vertical="top"/>
    </xf>
    <xf numFmtId="167" fontId="11" fillId="3" borderId="16" xfId="0" applyNumberFormat="1" applyFont="1" applyFill="1" applyBorder="1" applyAlignment="1">
      <alignment vertical="top"/>
    </xf>
    <xf numFmtId="167" fontId="11" fillId="3" borderId="15" xfId="0" applyNumberFormat="1" applyFont="1" applyFill="1" applyBorder="1" applyAlignment="1">
      <alignment vertical="top"/>
    </xf>
    <xf numFmtId="41" fontId="11" fillId="3" borderId="6" xfId="2" applyFont="1" applyFill="1" applyBorder="1" applyAlignment="1">
      <alignment vertical="top"/>
    </xf>
    <xf numFmtId="41" fontId="11" fillId="3" borderId="5" xfId="2" applyFont="1" applyFill="1" applyBorder="1" applyAlignment="1">
      <alignment vertical="top"/>
    </xf>
    <xf numFmtId="41" fontId="12" fillId="3" borderId="6" xfId="2" applyFont="1" applyFill="1" applyBorder="1" applyAlignment="1">
      <alignment vertical="top"/>
    </xf>
    <xf numFmtId="9" fontId="12" fillId="3" borderId="6" xfId="3" applyFont="1" applyFill="1" applyBorder="1" applyAlignment="1">
      <alignment vertical="top"/>
    </xf>
    <xf numFmtId="166" fontId="7" fillId="3" borderId="7" xfId="0" applyNumberFormat="1" applyFont="1" applyFill="1" applyBorder="1" applyAlignment="1">
      <alignment horizontal="left" vertical="top"/>
    </xf>
    <xf numFmtId="41" fontId="7" fillId="3" borderId="8" xfId="2" applyFont="1" applyFill="1" applyBorder="1" applyAlignment="1">
      <alignment vertical="top"/>
    </xf>
    <xf numFmtId="41" fontId="7" fillId="3" borderId="7" xfId="2" applyFont="1" applyFill="1" applyBorder="1" applyAlignment="1">
      <alignment vertical="top"/>
    </xf>
    <xf numFmtId="41" fontId="13" fillId="3" borderId="8" xfId="2" applyFont="1" applyFill="1" applyBorder="1" applyAlignment="1">
      <alignment vertical="top"/>
    </xf>
    <xf numFmtId="9" fontId="13" fillId="3" borderId="8" xfId="3" applyFont="1" applyFill="1" applyBorder="1" applyAlignment="1">
      <alignment vertical="top"/>
    </xf>
    <xf numFmtId="166" fontId="12" fillId="3" borderId="17" xfId="0" applyNumberFormat="1" applyFont="1" applyFill="1" applyBorder="1" applyAlignment="1">
      <alignment horizontal="left" vertical="top"/>
    </xf>
    <xf numFmtId="41" fontId="11" fillId="3" borderId="18" xfId="2" applyFont="1" applyFill="1" applyBorder="1" applyAlignment="1">
      <alignment vertical="top"/>
    </xf>
    <xf numFmtId="41" fontId="11" fillId="3" borderId="17" xfId="2" applyFont="1" applyFill="1" applyBorder="1" applyAlignment="1">
      <alignment vertical="top"/>
    </xf>
    <xf numFmtId="41" fontId="12" fillId="3" borderId="18" xfId="2" applyFont="1" applyFill="1" applyBorder="1" applyAlignment="1">
      <alignment vertical="top"/>
    </xf>
    <xf numFmtId="9" fontId="12" fillId="3" borderId="18" xfId="3" applyFont="1" applyFill="1" applyBorder="1" applyAlignment="1">
      <alignment vertical="top"/>
    </xf>
    <xf numFmtId="166" fontId="11" fillId="3" borderId="5" xfId="0" applyNumberFormat="1" applyFont="1" applyFill="1" applyBorder="1" applyAlignment="1">
      <alignment vertical="top"/>
    </xf>
    <xf numFmtId="166" fontId="12" fillId="3" borderId="15" xfId="0" applyNumberFormat="1" applyFont="1" applyFill="1" applyBorder="1" applyAlignment="1">
      <alignment horizontal="left" vertical="top" wrapText="1"/>
    </xf>
    <xf numFmtId="166" fontId="11" fillId="3" borderId="15" xfId="0" applyNumberFormat="1" applyFont="1" applyFill="1" applyBorder="1" applyAlignment="1">
      <alignment horizontal="left" vertical="top"/>
    </xf>
    <xf numFmtId="166" fontId="11" fillId="3" borderId="5" xfId="0" applyNumberFormat="1" applyFont="1" applyFill="1" applyBorder="1" applyAlignment="1">
      <alignment horizontal="left" vertical="top"/>
    </xf>
    <xf numFmtId="166" fontId="7" fillId="3" borderId="5" xfId="0" applyNumberFormat="1" applyFont="1" applyFill="1" applyBorder="1" applyAlignment="1">
      <alignment horizontal="left" vertical="top"/>
    </xf>
    <xf numFmtId="41" fontId="7" fillId="3" borderId="19" xfId="2" applyFont="1" applyFill="1" applyBorder="1" applyAlignment="1">
      <alignment vertical="top"/>
    </xf>
    <xf numFmtId="41" fontId="7" fillId="3" borderId="20" xfId="2" applyFont="1" applyFill="1" applyBorder="1" applyAlignment="1">
      <alignment vertical="top"/>
    </xf>
    <xf numFmtId="41" fontId="13" fillId="3" borderId="19" xfId="2" applyFont="1" applyFill="1" applyBorder="1" applyAlignment="1">
      <alignment vertical="top"/>
    </xf>
    <xf numFmtId="9" fontId="13" fillId="3" borderId="19" xfId="3" applyFont="1" applyFill="1" applyBorder="1" applyAlignment="1">
      <alignment vertical="top"/>
    </xf>
    <xf numFmtId="166" fontId="7" fillId="3" borderId="17" xfId="0" applyNumberFormat="1" applyFont="1" applyFill="1" applyBorder="1" applyAlignment="1">
      <alignment horizontal="left" vertical="top"/>
    </xf>
    <xf numFmtId="166" fontId="12" fillId="3" borderId="17" xfId="0" applyNumberFormat="1" applyFont="1" applyFill="1" applyBorder="1" applyAlignment="1">
      <alignment vertical="top"/>
    </xf>
    <xf numFmtId="41" fontId="12" fillId="3" borderId="15" xfId="2" applyFont="1" applyFill="1" applyBorder="1" applyAlignment="1">
      <alignment vertical="top"/>
    </xf>
    <xf numFmtId="41" fontId="13" fillId="0" borderId="8" xfId="2" applyFont="1" applyFill="1" applyBorder="1" applyAlignment="1">
      <alignment vertical="top"/>
    </xf>
    <xf numFmtId="9" fontId="13" fillId="0" borderId="8" xfId="3" applyFont="1" applyFill="1" applyBorder="1" applyAlignment="1">
      <alignment vertical="top"/>
    </xf>
    <xf numFmtId="41" fontId="12" fillId="0" borderId="18" xfId="2" applyFont="1" applyFill="1" applyBorder="1" applyAlignment="1">
      <alignment vertical="top"/>
    </xf>
    <xf numFmtId="9" fontId="12" fillId="0" borderId="18" xfId="3" applyFont="1" applyFill="1" applyBorder="1" applyAlignment="1">
      <alignment vertical="top"/>
    </xf>
    <xf numFmtId="41" fontId="12" fillId="0" borderId="6" xfId="2" applyFont="1" applyFill="1" applyBorder="1" applyAlignment="1">
      <alignment vertical="top"/>
    </xf>
    <xf numFmtId="9" fontId="12" fillId="0" borderId="6" xfId="3" applyFont="1" applyFill="1" applyBorder="1" applyAlignment="1">
      <alignment vertical="top"/>
    </xf>
    <xf numFmtId="166" fontId="7" fillId="3" borderId="17" xfId="0" applyNumberFormat="1" applyFont="1" applyFill="1" applyBorder="1" applyAlignment="1">
      <alignment vertical="top"/>
    </xf>
    <xf numFmtId="41" fontId="7" fillId="3" borderId="18" xfId="2" applyFont="1" applyFill="1" applyBorder="1" applyAlignment="1">
      <alignment vertical="top"/>
    </xf>
    <xf numFmtId="41" fontId="7" fillId="3" borderId="17" xfId="2" applyFont="1" applyFill="1" applyBorder="1" applyAlignment="1">
      <alignment vertical="top"/>
    </xf>
    <xf numFmtId="41" fontId="13" fillId="0" borderId="18" xfId="2" applyFont="1" applyFill="1" applyBorder="1" applyAlignment="1">
      <alignment vertical="top"/>
    </xf>
    <xf numFmtId="9" fontId="13" fillId="0" borderId="18" xfId="3" applyFont="1" applyFill="1" applyBorder="1" applyAlignment="1">
      <alignment vertical="top"/>
    </xf>
    <xf numFmtId="166" fontId="7" fillId="4" borderId="9" xfId="0" applyNumberFormat="1" applyFont="1" applyFill="1" applyBorder="1" applyAlignment="1">
      <alignment horizontal="left" vertical="top"/>
    </xf>
    <xf numFmtId="41" fontId="7" fillId="4" borderId="10" xfId="2" applyFont="1" applyFill="1" applyBorder="1" applyAlignment="1">
      <alignment vertical="top"/>
    </xf>
    <xf numFmtId="41" fontId="13" fillId="4" borderId="10" xfId="2" applyFont="1" applyFill="1" applyBorder="1" applyAlignment="1">
      <alignment vertical="top"/>
    </xf>
    <xf numFmtId="9" fontId="13" fillId="4" borderId="10" xfId="3" applyFont="1" applyFill="1" applyBorder="1" applyAlignment="1">
      <alignment vertical="top"/>
    </xf>
    <xf numFmtId="9" fontId="0" fillId="0" borderId="0" xfId="3" applyFont="1" applyAlignment="1">
      <alignment vertical="top"/>
    </xf>
    <xf numFmtId="14" fontId="9" fillId="2" borderId="21" xfId="4" applyNumberFormat="1" applyFont="1" applyFill="1" applyBorder="1" applyAlignment="1">
      <alignment horizontal="center" vertical="top"/>
    </xf>
    <xf numFmtId="166" fontId="11" fillId="3" borderId="16" xfId="0" applyNumberFormat="1" applyFont="1" applyFill="1" applyBorder="1" applyAlignment="1">
      <alignment vertical="top"/>
    </xf>
    <xf numFmtId="166" fontId="11" fillId="3" borderId="2" xfId="0" applyNumberFormat="1" applyFont="1" applyFill="1" applyBorder="1" applyAlignment="1">
      <alignment vertical="top"/>
    </xf>
    <xf numFmtId="166" fontId="11" fillId="3" borderId="22" xfId="0" applyNumberFormat="1" applyFont="1" applyFill="1" applyBorder="1" applyAlignment="1">
      <alignment vertical="top"/>
    </xf>
    <xf numFmtId="9" fontId="11" fillId="3" borderId="22" xfId="3" applyFont="1" applyFill="1" applyBorder="1" applyAlignment="1">
      <alignment vertical="top"/>
    </xf>
    <xf numFmtId="41" fontId="12" fillId="3" borderId="23" xfId="2" applyFont="1" applyFill="1" applyBorder="1" applyAlignment="1">
      <alignment vertical="top"/>
    </xf>
    <xf numFmtId="9" fontId="12" fillId="3" borderId="23" xfId="3" applyFont="1" applyFill="1" applyBorder="1" applyAlignment="1">
      <alignment vertical="top"/>
    </xf>
    <xf numFmtId="41" fontId="13" fillId="3" borderId="24" xfId="2" applyFont="1" applyFill="1" applyBorder="1" applyAlignment="1">
      <alignment vertical="top"/>
    </xf>
    <xf numFmtId="9" fontId="13" fillId="3" borderId="24" xfId="3" applyFont="1" applyFill="1" applyBorder="1" applyAlignment="1">
      <alignment vertical="top"/>
    </xf>
    <xf numFmtId="166" fontId="7" fillId="3" borderId="7" xfId="0" applyNumberFormat="1" applyFont="1" applyFill="1" applyBorder="1" applyAlignment="1">
      <alignment vertical="top"/>
    </xf>
    <xf numFmtId="41" fontId="12" fillId="3" borderId="25" xfId="2" applyFont="1" applyFill="1" applyBorder="1" applyAlignment="1">
      <alignment vertical="top"/>
    </xf>
    <xf numFmtId="9" fontId="12" fillId="3" borderId="25" xfId="3" applyFont="1" applyFill="1" applyBorder="1" applyAlignment="1">
      <alignment vertical="top"/>
    </xf>
    <xf numFmtId="41" fontId="12" fillId="3" borderId="22" xfId="2" applyFont="1" applyFill="1" applyBorder="1" applyAlignment="1">
      <alignment vertical="top"/>
    </xf>
    <xf numFmtId="9" fontId="12" fillId="3" borderId="22" xfId="3" applyFont="1" applyFill="1" applyBorder="1" applyAlignment="1">
      <alignment vertical="top"/>
    </xf>
    <xf numFmtId="41" fontId="7" fillId="3" borderId="6" xfId="2" applyFont="1" applyFill="1" applyBorder="1" applyAlignment="1">
      <alignment vertical="top"/>
    </xf>
    <xf numFmtId="41" fontId="13" fillId="3" borderId="25" xfId="2" applyFont="1" applyFill="1" applyBorder="1" applyAlignment="1">
      <alignment vertical="top"/>
    </xf>
    <xf numFmtId="9" fontId="13" fillId="3" borderId="25" xfId="3" applyFont="1" applyFill="1" applyBorder="1" applyAlignment="1">
      <alignment vertical="top"/>
    </xf>
    <xf numFmtId="166" fontId="7" fillId="5" borderId="9" xfId="0" applyNumberFormat="1" applyFont="1" applyFill="1" applyBorder="1" applyAlignment="1">
      <alignment horizontal="left" vertical="top"/>
    </xf>
    <xf numFmtId="165" fontId="7" fillId="5" borderId="10" xfId="1" applyNumberFormat="1" applyFont="1" applyFill="1" applyBorder="1" applyAlignment="1">
      <alignment vertical="top"/>
    </xf>
    <xf numFmtId="41" fontId="7" fillId="5" borderId="10" xfId="2" applyFont="1" applyFill="1" applyBorder="1" applyAlignment="1">
      <alignment vertical="top"/>
    </xf>
    <xf numFmtId="41" fontId="13" fillId="5" borderId="26" xfId="2" applyFont="1" applyFill="1" applyBorder="1" applyAlignment="1">
      <alignment vertical="top"/>
    </xf>
    <xf numFmtId="9" fontId="13" fillId="5" borderId="26" xfId="3" applyFont="1" applyFill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9" fontId="7" fillId="0" borderId="12" xfId="3" applyFont="1" applyBorder="1" applyAlignment="1">
      <alignment horizontal="center" vertical="top"/>
    </xf>
    <xf numFmtId="166" fontId="7" fillId="3" borderId="15" xfId="0" applyNumberFormat="1" applyFont="1" applyFill="1" applyBorder="1" applyAlignment="1">
      <alignment vertical="top" wrapText="1"/>
    </xf>
    <xf numFmtId="168" fontId="11" fillId="3" borderId="2" xfId="2" applyNumberFormat="1" applyFont="1" applyFill="1" applyBorder="1" applyAlignment="1">
      <alignment vertical="top"/>
    </xf>
    <xf numFmtId="9" fontId="11" fillId="3" borderId="2" xfId="3" applyFont="1" applyFill="1" applyBorder="1" applyAlignment="1">
      <alignment vertical="top"/>
    </xf>
    <xf numFmtId="166" fontId="11" fillId="3" borderId="15" xfId="0" applyNumberFormat="1" applyFont="1" applyFill="1" applyBorder="1" applyAlignment="1">
      <alignment horizontal="left" vertical="top" wrapText="1"/>
    </xf>
    <xf numFmtId="165" fontId="11" fillId="3" borderId="16" xfId="1" applyNumberFormat="1" applyFont="1" applyFill="1" applyBorder="1" applyAlignment="1">
      <alignment vertical="top"/>
    </xf>
    <xf numFmtId="165" fontId="7" fillId="3" borderId="8" xfId="2" applyNumberFormat="1" applyFont="1" applyFill="1" applyBorder="1" applyAlignment="1">
      <alignment vertical="top"/>
    </xf>
    <xf numFmtId="9" fontId="7" fillId="3" borderId="8" xfId="3" applyFont="1" applyFill="1" applyBorder="1" applyAlignment="1">
      <alignment vertical="top"/>
    </xf>
    <xf numFmtId="165" fontId="11" fillId="3" borderId="16" xfId="2" applyNumberFormat="1" applyFont="1" applyFill="1" applyBorder="1" applyAlignment="1">
      <alignment vertical="top"/>
    </xf>
    <xf numFmtId="166" fontId="12" fillId="3" borderId="15" xfId="0" applyNumberFormat="1" applyFont="1" applyFill="1" applyBorder="1" applyAlignment="1">
      <alignment vertical="top" wrapText="1"/>
    </xf>
    <xf numFmtId="165" fontId="12" fillId="3" borderId="16" xfId="2" applyNumberFormat="1" applyFont="1" applyFill="1" applyBorder="1" applyAlignment="1">
      <alignment vertical="top"/>
    </xf>
    <xf numFmtId="166" fontId="11" fillId="3" borderId="15" xfId="0" applyNumberFormat="1" applyFont="1" applyFill="1" applyBorder="1" applyAlignment="1">
      <alignment vertical="top" wrapText="1"/>
    </xf>
    <xf numFmtId="166" fontId="7" fillId="3" borderId="15" xfId="0" applyNumberFormat="1" applyFont="1" applyFill="1" applyBorder="1" applyAlignment="1">
      <alignment horizontal="left" vertical="top" wrapText="1"/>
    </xf>
    <xf numFmtId="165" fontId="11" fillId="0" borderId="16" xfId="2" applyNumberFormat="1" applyFont="1" applyFill="1" applyBorder="1" applyAlignment="1">
      <alignment vertical="top"/>
    </xf>
    <xf numFmtId="9" fontId="11" fillId="0" borderId="16" xfId="3" applyFont="1" applyFill="1" applyBorder="1" applyAlignment="1">
      <alignment vertical="top"/>
    </xf>
    <xf numFmtId="165" fontId="11" fillId="3" borderId="8" xfId="2" applyNumberFormat="1" applyFont="1" applyFill="1" applyBorder="1" applyAlignment="1">
      <alignment vertical="top"/>
    </xf>
    <xf numFmtId="9" fontId="11" fillId="3" borderId="8" xfId="3" applyFont="1" applyFill="1" applyBorder="1" applyAlignment="1">
      <alignment vertical="top"/>
    </xf>
    <xf numFmtId="166" fontId="11" fillId="3" borderId="6" xfId="0" applyNumberFormat="1" applyFont="1" applyFill="1" applyBorder="1" applyAlignment="1">
      <alignment horizontal="left" vertical="top" wrapText="1"/>
    </xf>
    <xf numFmtId="166" fontId="7" fillId="5" borderId="3" xfId="0" applyNumberFormat="1" applyFont="1" applyFill="1" applyBorder="1" applyAlignment="1">
      <alignment horizontal="left" vertical="top" wrapText="1"/>
    </xf>
    <xf numFmtId="9" fontId="7" fillId="5" borderId="10" xfId="3" applyFont="1" applyFill="1" applyBorder="1" applyAlignment="1">
      <alignment vertical="top"/>
    </xf>
  </cellXfs>
  <cellStyles count="5">
    <cellStyle name="Migliaia" xfId="1" builtinId="3"/>
    <cellStyle name="Migliaia [0]" xfId="2" builtinId="6"/>
    <cellStyle name="Normale" xfId="0" builtinId="0"/>
    <cellStyle name="Normale_Prospetti Budget Chieti" xfId="4" xr:uid="{04540D97-A1E8-432F-8F23-9A0BE9071290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bilanci%20Arpa/2022/CONSUNTIVO%202022/ARPA%20BILANCIO%20CONSUNTIVO%202022%20al%2005.05%20ore%2020.00%20F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.arpasicilia_08/Desktop/Rendiconto-Finanziario-Schemi-Bilancio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ARICO"/>
      <sheetName val="IMMOBILIZZAZIONI"/>
      <sheetName val="RATEI RISCONTI"/>
      <sheetName val="DISPONIBILITA LIQUIDE"/>
      <sheetName val="P NETTO"/>
      <sheetName val="riserva donazioni"/>
      <sheetName val="FONDI PER RISCHI E ONERI"/>
      <sheetName val="DEB FORNITORI"/>
      <sheetName val="DEB VS CONTROLLANTI"/>
      <sheetName val="DEB TRIBUTARI"/>
      <sheetName val="DEB PREVIDENZIALI"/>
      <sheetName val="ALTRI DEBITI"/>
      <sheetName val=" CREDITI E FSC"/>
      <sheetName val="BDV 2022"/>
      <sheetName val="RF INDIRETTO"/>
      <sheetName val="A1"/>
      <sheetName val="A5"/>
      <sheetName val="ONERI DIVERSI DI GESTIONE"/>
      <sheetName val="MATERIE PRIME"/>
      <sheetName val="SERVIZI"/>
      <sheetName val=" BILANCIO "/>
      <sheetName val="GODIMENTO BENI DI TERZI"/>
      <sheetName val="PERSONALE"/>
      <sheetName val="EX B 5"/>
      <sheetName val="EX B 6"/>
      <sheetName val="EX B 7"/>
      <sheetName val="EX B 8"/>
      <sheetName val="AMM IMMOB MATER"/>
      <sheetName val="AMM IMMOB IMMATER"/>
      <sheetName val="RIMANENZE"/>
      <sheetName val="SVALUTAZ CREDITI"/>
      <sheetName val=" ACCANTONAMENTI"/>
      <sheetName val="ONERI PROV STRAORD"/>
      <sheetName val="IMPOSTE"/>
      <sheetName val="fondo rischi e oneri"/>
      <sheetName val="B 2b"/>
      <sheetName val="B 2c"/>
      <sheetName val="B 2d"/>
      <sheetName val="B 3"/>
      <sheetName val="B 11"/>
      <sheetName val="C"/>
      <sheetName val="r finanziario"/>
      <sheetName val="B I"/>
      <sheetName val="B II 1"/>
      <sheetName val="B II 2"/>
      <sheetName val="B II 3"/>
      <sheetName val="B II 4"/>
      <sheetName val="B II 6"/>
      <sheetName val="B2"/>
      <sheetName val="D 3"/>
      <sheetName val="D 4"/>
      <sheetName val="D5"/>
    </sheetNames>
    <sheetDataSet>
      <sheetData sheetId="0" refreshError="1"/>
      <sheetData sheetId="1" refreshError="1">
        <row r="26">
          <cell r="S26">
            <v>0</v>
          </cell>
          <cell r="AH26">
            <v>331695</v>
          </cell>
        </row>
        <row r="29">
          <cell r="O29">
            <v>3969891.3000000003</v>
          </cell>
          <cell r="S2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0">
          <cell r="R50">
            <v>221442.90000000014</v>
          </cell>
        </row>
        <row r="52">
          <cell r="R52">
            <v>-1110316.4699999997</v>
          </cell>
        </row>
        <row r="60">
          <cell r="R60">
            <v>-1726207.0399999991</v>
          </cell>
        </row>
        <row r="76">
          <cell r="R76">
            <v>0</v>
          </cell>
        </row>
        <row r="107">
          <cell r="R107">
            <v>-1994727.2599999998</v>
          </cell>
        </row>
        <row r="116">
          <cell r="R116">
            <v>-548190.48999999929</v>
          </cell>
        </row>
        <row r="125">
          <cell r="R125">
            <v>-2666502.1199999982</v>
          </cell>
        </row>
        <row r="126">
          <cell r="R126">
            <v>452099.37999999995</v>
          </cell>
        </row>
        <row r="154">
          <cell r="P154">
            <v>356036.65</v>
          </cell>
        </row>
        <row r="155">
          <cell r="P155">
            <v>2190486.5499999998</v>
          </cell>
        </row>
        <row r="159">
          <cell r="P159">
            <v>1824487</v>
          </cell>
        </row>
        <row r="160">
          <cell r="P160">
            <v>4687081</v>
          </cell>
        </row>
        <row r="173">
          <cell r="P173">
            <v>111157.90999999999</v>
          </cell>
        </row>
        <row r="186">
          <cell r="P186">
            <v>1120510.18</v>
          </cell>
        </row>
        <row r="187">
          <cell r="P187">
            <v>2969335.8300000019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"/>
      <sheetName val="Menu"/>
      <sheetName val="SP"/>
      <sheetName val="CE"/>
      <sheetName val="Rendiconto Finanziario"/>
      <sheetName val="Rendiconto Finanziario Dir"/>
      <sheetName val="sp fin"/>
      <sheetName val="ce mcl"/>
      <sheetName val="ce va"/>
    </sheetNames>
    <sheetDataSet>
      <sheetData sheetId="0" refreshError="1"/>
      <sheetData sheetId="1" refreshError="1"/>
      <sheetData sheetId="2" refreshError="1">
        <row r="60">
          <cell r="A60" t="str">
            <v>4) strumenti finanziari derivati attivi.</v>
          </cell>
          <cell r="B60">
            <v>0</v>
          </cell>
        </row>
        <row r="185">
          <cell r="A185" t="str">
            <v>esigibili entro l'esercizio successivo</v>
          </cell>
          <cell r="B18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8BB1-E2E6-4EA7-85DA-5FE6C038755C}">
  <sheetPr>
    <tabColor rgb="FFFFC000"/>
    <pageSetUpPr fitToPage="1"/>
  </sheetPr>
  <dimension ref="B1:G62"/>
  <sheetViews>
    <sheetView workbookViewId="0">
      <selection activeCell="J28" sqref="J28"/>
    </sheetView>
  </sheetViews>
  <sheetFormatPr defaultRowHeight="14.25" customHeight="1" x14ac:dyDescent="0.2"/>
  <cols>
    <col min="2" max="2" width="70" bestFit="1" customWidth="1"/>
    <col min="3" max="3" width="15.140625" style="1" customWidth="1"/>
    <col min="4" max="4" width="1.42578125" style="2" customWidth="1"/>
    <col min="5" max="5" width="15.5703125" bestFit="1" customWidth="1"/>
    <col min="6" max="6" width="13.140625" bestFit="1" customWidth="1"/>
    <col min="7" max="7" width="12.140625" customWidth="1"/>
    <col min="258" max="258" width="70" bestFit="1" customWidth="1"/>
    <col min="259" max="259" width="15.140625" customWidth="1"/>
    <col min="260" max="260" width="1.42578125" customWidth="1"/>
    <col min="261" max="261" width="15.5703125" bestFit="1" customWidth="1"/>
    <col min="262" max="262" width="13.140625" bestFit="1" customWidth="1"/>
    <col min="263" max="263" width="12.140625" customWidth="1"/>
    <col min="514" max="514" width="70" bestFit="1" customWidth="1"/>
    <col min="515" max="515" width="15.140625" customWidth="1"/>
    <col min="516" max="516" width="1.42578125" customWidth="1"/>
    <col min="517" max="517" width="15.5703125" bestFit="1" customWidth="1"/>
    <col min="518" max="518" width="13.140625" bestFit="1" customWidth="1"/>
    <col min="519" max="519" width="12.140625" customWidth="1"/>
    <col min="770" max="770" width="70" bestFit="1" customWidth="1"/>
    <col min="771" max="771" width="15.140625" customWidth="1"/>
    <col min="772" max="772" width="1.42578125" customWidth="1"/>
    <col min="773" max="773" width="15.5703125" bestFit="1" customWidth="1"/>
    <col min="774" max="774" width="13.140625" bestFit="1" customWidth="1"/>
    <col min="775" max="775" width="12.140625" customWidth="1"/>
    <col min="1026" max="1026" width="70" bestFit="1" customWidth="1"/>
    <col min="1027" max="1027" width="15.140625" customWidth="1"/>
    <col min="1028" max="1028" width="1.42578125" customWidth="1"/>
    <col min="1029" max="1029" width="15.5703125" bestFit="1" customWidth="1"/>
    <col min="1030" max="1030" width="13.140625" bestFit="1" customWidth="1"/>
    <col min="1031" max="1031" width="12.140625" customWidth="1"/>
    <col min="1282" max="1282" width="70" bestFit="1" customWidth="1"/>
    <col min="1283" max="1283" width="15.140625" customWidth="1"/>
    <col min="1284" max="1284" width="1.42578125" customWidth="1"/>
    <col min="1285" max="1285" width="15.5703125" bestFit="1" customWidth="1"/>
    <col min="1286" max="1286" width="13.140625" bestFit="1" customWidth="1"/>
    <col min="1287" max="1287" width="12.140625" customWidth="1"/>
    <col min="1538" max="1538" width="70" bestFit="1" customWidth="1"/>
    <col min="1539" max="1539" width="15.140625" customWidth="1"/>
    <col min="1540" max="1540" width="1.42578125" customWidth="1"/>
    <col min="1541" max="1541" width="15.5703125" bestFit="1" customWidth="1"/>
    <col min="1542" max="1542" width="13.140625" bestFit="1" customWidth="1"/>
    <col min="1543" max="1543" width="12.140625" customWidth="1"/>
    <col min="1794" max="1794" width="70" bestFit="1" customWidth="1"/>
    <col min="1795" max="1795" width="15.140625" customWidth="1"/>
    <col min="1796" max="1796" width="1.42578125" customWidth="1"/>
    <col min="1797" max="1797" width="15.5703125" bestFit="1" customWidth="1"/>
    <col min="1798" max="1798" width="13.140625" bestFit="1" customWidth="1"/>
    <col min="1799" max="1799" width="12.140625" customWidth="1"/>
    <col min="2050" max="2050" width="70" bestFit="1" customWidth="1"/>
    <col min="2051" max="2051" width="15.140625" customWidth="1"/>
    <col min="2052" max="2052" width="1.42578125" customWidth="1"/>
    <col min="2053" max="2053" width="15.5703125" bestFit="1" customWidth="1"/>
    <col min="2054" max="2054" width="13.140625" bestFit="1" customWidth="1"/>
    <col min="2055" max="2055" width="12.140625" customWidth="1"/>
    <col min="2306" max="2306" width="70" bestFit="1" customWidth="1"/>
    <col min="2307" max="2307" width="15.140625" customWidth="1"/>
    <col min="2308" max="2308" width="1.42578125" customWidth="1"/>
    <col min="2309" max="2309" width="15.5703125" bestFit="1" customWidth="1"/>
    <col min="2310" max="2310" width="13.140625" bestFit="1" customWidth="1"/>
    <col min="2311" max="2311" width="12.140625" customWidth="1"/>
    <col min="2562" max="2562" width="70" bestFit="1" customWidth="1"/>
    <col min="2563" max="2563" width="15.140625" customWidth="1"/>
    <col min="2564" max="2564" width="1.42578125" customWidth="1"/>
    <col min="2565" max="2565" width="15.5703125" bestFit="1" customWidth="1"/>
    <col min="2566" max="2566" width="13.140625" bestFit="1" customWidth="1"/>
    <col min="2567" max="2567" width="12.140625" customWidth="1"/>
    <col min="2818" max="2818" width="70" bestFit="1" customWidth="1"/>
    <col min="2819" max="2819" width="15.140625" customWidth="1"/>
    <col min="2820" max="2820" width="1.42578125" customWidth="1"/>
    <col min="2821" max="2821" width="15.5703125" bestFit="1" customWidth="1"/>
    <col min="2822" max="2822" width="13.140625" bestFit="1" customWidth="1"/>
    <col min="2823" max="2823" width="12.140625" customWidth="1"/>
    <col min="3074" max="3074" width="70" bestFit="1" customWidth="1"/>
    <col min="3075" max="3075" width="15.140625" customWidth="1"/>
    <col min="3076" max="3076" width="1.42578125" customWidth="1"/>
    <col min="3077" max="3077" width="15.5703125" bestFit="1" customWidth="1"/>
    <col min="3078" max="3078" width="13.140625" bestFit="1" customWidth="1"/>
    <col min="3079" max="3079" width="12.140625" customWidth="1"/>
    <col min="3330" max="3330" width="70" bestFit="1" customWidth="1"/>
    <col min="3331" max="3331" width="15.140625" customWidth="1"/>
    <col min="3332" max="3332" width="1.42578125" customWidth="1"/>
    <col min="3333" max="3333" width="15.5703125" bestFit="1" customWidth="1"/>
    <col min="3334" max="3334" width="13.140625" bestFit="1" customWidth="1"/>
    <col min="3335" max="3335" width="12.140625" customWidth="1"/>
    <col min="3586" max="3586" width="70" bestFit="1" customWidth="1"/>
    <col min="3587" max="3587" width="15.140625" customWidth="1"/>
    <col min="3588" max="3588" width="1.42578125" customWidth="1"/>
    <col min="3589" max="3589" width="15.5703125" bestFit="1" customWidth="1"/>
    <col min="3590" max="3590" width="13.140625" bestFit="1" customWidth="1"/>
    <col min="3591" max="3591" width="12.140625" customWidth="1"/>
    <col min="3842" max="3842" width="70" bestFit="1" customWidth="1"/>
    <col min="3843" max="3843" width="15.140625" customWidth="1"/>
    <col min="3844" max="3844" width="1.42578125" customWidth="1"/>
    <col min="3845" max="3845" width="15.5703125" bestFit="1" customWidth="1"/>
    <col min="3846" max="3846" width="13.140625" bestFit="1" customWidth="1"/>
    <col min="3847" max="3847" width="12.140625" customWidth="1"/>
    <col min="4098" max="4098" width="70" bestFit="1" customWidth="1"/>
    <col min="4099" max="4099" width="15.140625" customWidth="1"/>
    <col min="4100" max="4100" width="1.42578125" customWidth="1"/>
    <col min="4101" max="4101" width="15.5703125" bestFit="1" customWidth="1"/>
    <col min="4102" max="4102" width="13.140625" bestFit="1" customWidth="1"/>
    <col min="4103" max="4103" width="12.140625" customWidth="1"/>
    <col min="4354" max="4354" width="70" bestFit="1" customWidth="1"/>
    <col min="4355" max="4355" width="15.140625" customWidth="1"/>
    <col min="4356" max="4356" width="1.42578125" customWidth="1"/>
    <col min="4357" max="4357" width="15.5703125" bestFit="1" customWidth="1"/>
    <col min="4358" max="4358" width="13.140625" bestFit="1" customWidth="1"/>
    <col min="4359" max="4359" width="12.140625" customWidth="1"/>
    <col min="4610" max="4610" width="70" bestFit="1" customWidth="1"/>
    <col min="4611" max="4611" width="15.140625" customWidth="1"/>
    <col min="4612" max="4612" width="1.42578125" customWidth="1"/>
    <col min="4613" max="4613" width="15.5703125" bestFit="1" customWidth="1"/>
    <col min="4614" max="4614" width="13.140625" bestFit="1" customWidth="1"/>
    <col min="4615" max="4615" width="12.140625" customWidth="1"/>
    <col min="4866" max="4866" width="70" bestFit="1" customWidth="1"/>
    <col min="4867" max="4867" width="15.140625" customWidth="1"/>
    <col min="4868" max="4868" width="1.42578125" customWidth="1"/>
    <col min="4869" max="4869" width="15.5703125" bestFit="1" customWidth="1"/>
    <col min="4870" max="4870" width="13.140625" bestFit="1" customWidth="1"/>
    <col min="4871" max="4871" width="12.140625" customWidth="1"/>
    <col min="5122" max="5122" width="70" bestFit="1" customWidth="1"/>
    <col min="5123" max="5123" width="15.140625" customWidth="1"/>
    <col min="5124" max="5124" width="1.42578125" customWidth="1"/>
    <col min="5125" max="5125" width="15.5703125" bestFit="1" customWidth="1"/>
    <col min="5126" max="5126" width="13.140625" bestFit="1" customWidth="1"/>
    <col min="5127" max="5127" width="12.140625" customWidth="1"/>
    <col min="5378" max="5378" width="70" bestFit="1" customWidth="1"/>
    <col min="5379" max="5379" width="15.140625" customWidth="1"/>
    <col min="5380" max="5380" width="1.42578125" customWidth="1"/>
    <col min="5381" max="5381" width="15.5703125" bestFit="1" customWidth="1"/>
    <col min="5382" max="5382" width="13.140625" bestFit="1" customWidth="1"/>
    <col min="5383" max="5383" width="12.140625" customWidth="1"/>
    <col min="5634" max="5634" width="70" bestFit="1" customWidth="1"/>
    <col min="5635" max="5635" width="15.140625" customWidth="1"/>
    <col min="5636" max="5636" width="1.42578125" customWidth="1"/>
    <col min="5637" max="5637" width="15.5703125" bestFit="1" customWidth="1"/>
    <col min="5638" max="5638" width="13.140625" bestFit="1" customWidth="1"/>
    <col min="5639" max="5639" width="12.140625" customWidth="1"/>
    <col min="5890" max="5890" width="70" bestFit="1" customWidth="1"/>
    <col min="5891" max="5891" width="15.140625" customWidth="1"/>
    <col min="5892" max="5892" width="1.42578125" customWidth="1"/>
    <col min="5893" max="5893" width="15.5703125" bestFit="1" customWidth="1"/>
    <col min="5894" max="5894" width="13.140625" bestFit="1" customWidth="1"/>
    <col min="5895" max="5895" width="12.140625" customWidth="1"/>
    <col min="6146" max="6146" width="70" bestFit="1" customWidth="1"/>
    <col min="6147" max="6147" width="15.140625" customWidth="1"/>
    <col min="6148" max="6148" width="1.42578125" customWidth="1"/>
    <col min="6149" max="6149" width="15.5703125" bestFit="1" customWidth="1"/>
    <col min="6150" max="6150" width="13.140625" bestFit="1" customWidth="1"/>
    <col min="6151" max="6151" width="12.140625" customWidth="1"/>
    <col min="6402" max="6402" width="70" bestFit="1" customWidth="1"/>
    <col min="6403" max="6403" width="15.140625" customWidth="1"/>
    <col min="6404" max="6404" width="1.42578125" customWidth="1"/>
    <col min="6405" max="6405" width="15.5703125" bestFit="1" customWidth="1"/>
    <col min="6406" max="6406" width="13.140625" bestFit="1" customWidth="1"/>
    <col min="6407" max="6407" width="12.140625" customWidth="1"/>
    <col min="6658" max="6658" width="70" bestFit="1" customWidth="1"/>
    <col min="6659" max="6659" width="15.140625" customWidth="1"/>
    <col min="6660" max="6660" width="1.42578125" customWidth="1"/>
    <col min="6661" max="6661" width="15.5703125" bestFit="1" customWidth="1"/>
    <col min="6662" max="6662" width="13.140625" bestFit="1" customWidth="1"/>
    <col min="6663" max="6663" width="12.140625" customWidth="1"/>
    <col min="6914" max="6914" width="70" bestFit="1" customWidth="1"/>
    <col min="6915" max="6915" width="15.140625" customWidth="1"/>
    <col min="6916" max="6916" width="1.42578125" customWidth="1"/>
    <col min="6917" max="6917" width="15.5703125" bestFit="1" customWidth="1"/>
    <col min="6918" max="6918" width="13.140625" bestFit="1" customWidth="1"/>
    <col min="6919" max="6919" width="12.140625" customWidth="1"/>
    <col min="7170" max="7170" width="70" bestFit="1" customWidth="1"/>
    <col min="7171" max="7171" width="15.140625" customWidth="1"/>
    <col min="7172" max="7172" width="1.42578125" customWidth="1"/>
    <col min="7173" max="7173" width="15.5703125" bestFit="1" customWidth="1"/>
    <col min="7174" max="7174" width="13.140625" bestFit="1" customWidth="1"/>
    <col min="7175" max="7175" width="12.140625" customWidth="1"/>
    <col min="7426" max="7426" width="70" bestFit="1" customWidth="1"/>
    <col min="7427" max="7427" width="15.140625" customWidth="1"/>
    <col min="7428" max="7428" width="1.42578125" customWidth="1"/>
    <col min="7429" max="7429" width="15.5703125" bestFit="1" customWidth="1"/>
    <col min="7430" max="7430" width="13.140625" bestFit="1" customWidth="1"/>
    <col min="7431" max="7431" width="12.140625" customWidth="1"/>
    <col min="7682" max="7682" width="70" bestFit="1" customWidth="1"/>
    <col min="7683" max="7683" width="15.140625" customWidth="1"/>
    <col min="7684" max="7684" width="1.42578125" customWidth="1"/>
    <col min="7685" max="7685" width="15.5703125" bestFit="1" customWidth="1"/>
    <col min="7686" max="7686" width="13.140625" bestFit="1" customWidth="1"/>
    <col min="7687" max="7687" width="12.140625" customWidth="1"/>
    <col min="7938" max="7938" width="70" bestFit="1" customWidth="1"/>
    <col min="7939" max="7939" width="15.140625" customWidth="1"/>
    <col min="7940" max="7940" width="1.42578125" customWidth="1"/>
    <col min="7941" max="7941" width="15.5703125" bestFit="1" customWidth="1"/>
    <col min="7942" max="7942" width="13.140625" bestFit="1" customWidth="1"/>
    <col min="7943" max="7943" width="12.140625" customWidth="1"/>
    <col min="8194" max="8194" width="70" bestFit="1" customWidth="1"/>
    <col min="8195" max="8195" width="15.140625" customWidth="1"/>
    <col min="8196" max="8196" width="1.42578125" customWidth="1"/>
    <col min="8197" max="8197" width="15.5703125" bestFit="1" customWidth="1"/>
    <col min="8198" max="8198" width="13.140625" bestFit="1" customWidth="1"/>
    <col min="8199" max="8199" width="12.140625" customWidth="1"/>
    <col min="8450" max="8450" width="70" bestFit="1" customWidth="1"/>
    <col min="8451" max="8451" width="15.140625" customWidth="1"/>
    <col min="8452" max="8452" width="1.42578125" customWidth="1"/>
    <col min="8453" max="8453" width="15.5703125" bestFit="1" customWidth="1"/>
    <col min="8454" max="8454" width="13.140625" bestFit="1" customWidth="1"/>
    <col min="8455" max="8455" width="12.140625" customWidth="1"/>
    <col min="8706" max="8706" width="70" bestFit="1" customWidth="1"/>
    <col min="8707" max="8707" width="15.140625" customWidth="1"/>
    <col min="8708" max="8708" width="1.42578125" customWidth="1"/>
    <col min="8709" max="8709" width="15.5703125" bestFit="1" customWidth="1"/>
    <col min="8710" max="8710" width="13.140625" bestFit="1" customWidth="1"/>
    <col min="8711" max="8711" width="12.140625" customWidth="1"/>
    <col min="8962" max="8962" width="70" bestFit="1" customWidth="1"/>
    <col min="8963" max="8963" width="15.140625" customWidth="1"/>
    <col min="8964" max="8964" width="1.42578125" customWidth="1"/>
    <col min="8965" max="8965" width="15.5703125" bestFit="1" customWidth="1"/>
    <col min="8966" max="8966" width="13.140625" bestFit="1" customWidth="1"/>
    <col min="8967" max="8967" width="12.140625" customWidth="1"/>
    <col min="9218" max="9218" width="70" bestFit="1" customWidth="1"/>
    <col min="9219" max="9219" width="15.140625" customWidth="1"/>
    <col min="9220" max="9220" width="1.42578125" customWidth="1"/>
    <col min="9221" max="9221" width="15.5703125" bestFit="1" customWidth="1"/>
    <col min="9222" max="9222" width="13.140625" bestFit="1" customWidth="1"/>
    <col min="9223" max="9223" width="12.140625" customWidth="1"/>
    <col min="9474" max="9474" width="70" bestFit="1" customWidth="1"/>
    <col min="9475" max="9475" width="15.140625" customWidth="1"/>
    <col min="9476" max="9476" width="1.42578125" customWidth="1"/>
    <col min="9477" max="9477" width="15.5703125" bestFit="1" customWidth="1"/>
    <col min="9478" max="9478" width="13.140625" bestFit="1" customWidth="1"/>
    <col min="9479" max="9479" width="12.140625" customWidth="1"/>
    <col min="9730" max="9730" width="70" bestFit="1" customWidth="1"/>
    <col min="9731" max="9731" width="15.140625" customWidth="1"/>
    <col min="9732" max="9732" width="1.42578125" customWidth="1"/>
    <col min="9733" max="9733" width="15.5703125" bestFit="1" customWidth="1"/>
    <col min="9734" max="9734" width="13.140625" bestFit="1" customWidth="1"/>
    <col min="9735" max="9735" width="12.140625" customWidth="1"/>
    <col min="9986" max="9986" width="70" bestFit="1" customWidth="1"/>
    <col min="9987" max="9987" width="15.140625" customWidth="1"/>
    <col min="9988" max="9988" width="1.42578125" customWidth="1"/>
    <col min="9989" max="9989" width="15.5703125" bestFit="1" customWidth="1"/>
    <col min="9990" max="9990" width="13.140625" bestFit="1" customWidth="1"/>
    <col min="9991" max="9991" width="12.140625" customWidth="1"/>
    <col min="10242" max="10242" width="70" bestFit="1" customWidth="1"/>
    <col min="10243" max="10243" width="15.140625" customWidth="1"/>
    <col min="10244" max="10244" width="1.42578125" customWidth="1"/>
    <col min="10245" max="10245" width="15.5703125" bestFit="1" customWidth="1"/>
    <col min="10246" max="10246" width="13.140625" bestFit="1" customWidth="1"/>
    <col min="10247" max="10247" width="12.140625" customWidth="1"/>
    <col min="10498" max="10498" width="70" bestFit="1" customWidth="1"/>
    <col min="10499" max="10499" width="15.140625" customWidth="1"/>
    <col min="10500" max="10500" width="1.42578125" customWidth="1"/>
    <col min="10501" max="10501" width="15.5703125" bestFit="1" customWidth="1"/>
    <col min="10502" max="10502" width="13.140625" bestFit="1" customWidth="1"/>
    <col min="10503" max="10503" width="12.140625" customWidth="1"/>
    <col min="10754" max="10754" width="70" bestFit="1" customWidth="1"/>
    <col min="10755" max="10755" width="15.140625" customWidth="1"/>
    <col min="10756" max="10756" width="1.42578125" customWidth="1"/>
    <col min="10757" max="10757" width="15.5703125" bestFit="1" customWidth="1"/>
    <col min="10758" max="10758" width="13.140625" bestFit="1" customWidth="1"/>
    <col min="10759" max="10759" width="12.140625" customWidth="1"/>
    <col min="11010" max="11010" width="70" bestFit="1" customWidth="1"/>
    <col min="11011" max="11011" width="15.140625" customWidth="1"/>
    <col min="11012" max="11012" width="1.42578125" customWidth="1"/>
    <col min="11013" max="11013" width="15.5703125" bestFit="1" customWidth="1"/>
    <col min="11014" max="11014" width="13.140625" bestFit="1" customWidth="1"/>
    <col min="11015" max="11015" width="12.140625" customWidth="1"/>
    <col min="11266" max="11266" width="70" bestFit="1" customWidth="1"/>
    <col min="11267" max="11267" width="15.140625" customWidth="1"/>
    <col min="11268" max="11268" width="1.42578125" customWidth="1"/>
    <col min="11269" max="11269" width="15.5703125" bestFit="1" customWidth="1"/>
    <col min="11270" max="11270" width="13.140625" bestFit="1" customWidth="1"/>
    <col min="11271" max="11271" width="12.140625" customWidth="1"/>
    <col min="11522" max="11522" width="70" bestFit="1" customWidth="1"/>
    <col min="11523" max="11523" width="15.140625" customWidth="1"/>
    <col min="11524" max="11524" width="1.42578125" customWidth="1"/>
    <col min="11525" max="11525" width="15.5703125" bestFit="1" customWidth="1"/>
    <col min="11526" max="11526" width="13.140625" bestFit="1" customWidth="1"/>
    <col min="11527" max="11527" width="12.140625" customWidth="1"/>
    <col min="11778" max="11778" width="70" bestFit="1" customWidth="1"/>
    <col min="11779" max="11779" width="15.140625" customWidth="1"/>
    <col min="11780" max="11780" width="1.42578125" customWidth="1"/>
    <col min="11781" max="11781" width="15.5703125" bestFit="1" customWidth="1"/>
    <col min="11782" max="11782" width="13.140625" bestFit="1" customWidth="1"/>
    <col min="11783" max="11783" width="12.140625" customWidth="1"/>
    <col min="12034" max="12034" width="70" bestFit="1" customWidth="1"/>
    <col min="12035" max="12035" width="15.140625" customWidth="1"/>
    <col min="12036" max="12036" width="1.42578125" customWidth="1"/>
    <col min="12037" max="12037" width="15.5703125" bestFit="1" customWidth="1"/>
    <col min="12038" max="12038" width="13.140625" bestFit="1" customWidth="1"/>
    <col min="12039" max="12039" width="12.140625" customWidth="1"/>
    <col min="12290" max="12290" width="70" bestFit="1" customWidth="1"/>
    <col min="12291" max="12291" width="15.140625" customWidth="1"/>
    <col min="12292" max="12292" width="1.42578125" customWidth="1"/>
    <col min="12293" max="12293" width="15.5703125" bestFit="1" customWidth="1"/>
    <col min="12294" max="12294" width="13.140625" bestFit="1" customWidth="1"/>
    <col min="12295" max="12295" width="12.140625" customWidth="1"/>
    <col min="12546" max="12546" width="70" bestFit="1" customWidth="1"/>
    <col min="12547" max="12547" width="15.140625" customWidth="1"/>
    <col min="12548" max="12548" width="1.42578125" customWidth="1"/>
    <col min="12549" max="12549" width="15.5703125" bestFit="1" customWidth="1"/>
    <col min="12550" max="12550" width="13.140625" bestFit="1" customWidth="1"/>
    <col min="12551" max="12551" width="12.140625" customWidth="1"/>
    <col min="12802" max="12802" width="70" bestFit="1" customWidth="1"/>
    <col min="12803" max="12803" width="15.140625" customWidth="1"/>
    <col min="12804" max="12804" width="1.42578125" customWidth="1"/>
    <col min="12805" max="12805" width="15.5703125" bestFit="1" customWidth="1"/>
    <col min="12806" max="12806" width="13.140625" bestFit="1" customWidth="1"/>
    <col min="12807" max="12807" width="12.140625" customWidth="1"/>
    <col min="13058" max="13058" width="70" bestFit="1" customWidth="1"/>
    <col min="13059" max="13059" width="15.140625" customWidth="1"/>
    <col min="13060" max="13060" width="1.42578125" customWidth="1"/>
    <col min="13061" max="13061" width="15.5703125" bestFit="1" customWidth="1"/>
    <col min="13062" max="13062" width="13.140625" bestFit="1" customWidth="1"/>
    <col min="13063" max="13063" width="12.140625" customWidth="1"/>
    <col min="13314" max="13314" width="70" bestFit="1" customWidth="1"/>
    <col min="13315" max="13315" width="15.140625" customWidth="1"/>
    <col min="13316" max="13316" width="1.42578125" customWidth="1"/>
    <col min="13317" max="13317" width="15.5703125" bestFit="1" customWidth="1"/>
    <col min="13318" max="13318" width="13.140625" bestFit="1" customWidth="1"/>
    <col min="13319" max="13319" width="12.140625" customWidth="1"/>
    <col min="13570" max="13570" width="70" bestFit="1" customWidth="1"/>
    <col min="13571" max="13571" width="15.140625" customWidth="1"/>
    <col min="13572" max="13572" width="1.42578125" customWidth="1"/>
    <col min="13573" max="13573" width="15.5703125" bestFit="1" customWidth="1"/>
    <col min="13574" max="13574" width="13.140625" bestFit="1" customWidth="1"/>
    <col min="13575" max="13575" width="12.140625" customWidth="1"/>
    <col min="13826" max="13826" width="70" bestFit="1" customWidth="1"/>
    <col min="13827" max="13827" width="15.140625" customWidth="1"/>
    <col min="13828" max="13828" width="1.42578125" customWidth="1"/>
    <col min="13829" max="13829" width="15.5703125" bestFit="1" customWidth="1"/>
    <col min="13830" max="13830" width="13.140625" bestFit="1" customWidth="1"/>
    <col min="13831" max="13831" width="12.140625" customWidth="1"/>
    <col min="14082" max="14082" width="70" bestFit="1" customWidth="1"/>
    <col min="14083" max="14083" width="15.140625" customWidth="1"/>
    <col min="14084" max="14084" width="1.42578125" customWidth="1"/>
    <col min="14085" max="14085" width="15.5703125" bestFit="1" customWidth="1"/>
    <col min="14086" max="14086" width="13.140625" bestFit="1" customWidth="1"/>
    <col min="14087" max="14087" width="12.140625" customWidth="1"/>
    <col min="14338" max="14338" width="70" bestFit="1" customWidth="1"/>
    <col min="14339" max="14339" width="15.140625" customWidth="1"/>
    <col min="14340" max="14340" width="1.42578125" customWidth="1"/>
    <col min="14341" max="14341" width="15.5703125" bestFit="1" customWidth="1"/>
    <col min="14342" max="14342" width="13.140625" bestFit="1" customWidth="1"/>
    <col min="14343" max="14343" width="12.140625" customWidth="1"/>
    <col min="14594" max="14594" width="70" bestFit="1" customWidth="1"/>
    <col min="14595" max="14595" width="15.140625" customWidth="1"/>
    <col min="14596" max="14596" width="1.42578125" customWidth="1"/>
    <col min="14597" max="14597" width="15.5703125" bestFit="1" customWidth="1"/>
    <col min="14598" max="14598" width="13.140625" bestFit="1" customWidth="1"/>
    <col min="14599" max="14599" width="12.140625" customWidth="1"/>
    <col min="14850" max="14850" width="70" bestFit="1" customWidth="1"/>
    <col min="14851" max="14851" width="15.140625" customWidth="1"/>
    <col min="14852" max="14852" width="1.42578125" customWidth="1"/>
    <col min="14853" max="14853" width="15.5703125" bestFit="1" customWidth="1"/>
    <col min="14854" max="14854" width="13.140625" bestFit="1" customWidth="1"/>
    <col min="14855" max="14855" width="12.140625" customWidth="1"/>
    <col min="15106" max="15106" width="70" bestFit="1" customWidth="1"/>
    <col min="15107" max="15107" width="15.140625" customWidth="1"/>
    <col min="15108" max="15108" width="1.42578125" customWidth="1"/>
    <col min="15109" max="15109" width="15.5703125" bestFit="1" customWidth="1"/>
    <col min="15110" max="15110" width="13.140625" bestFit="1" customWidth="1"/>
    <col min="15111" max="15111" width="12.140625" customWidth="1"/>
    <col min="15362" max="15362" width="70" bestFit="1" customWidth="1"/>
    <col min="15363" max="15363" width="15.140625" customWidth="1"/>
    <col min="15364" max="15364" width="1.42578125" customWidth="1"/>
    <col min="15365" max="15365" width="15.5703125" bestFit="1" customWidth="1"/>
    <col min="15366" max="15366" width="13.140625" bestFit="1" customWidth="1"/>
    <col min="15367" max="15367" width="12.140625" customWidth="1"/>
    <col min="15618" max="15618" width="70" bestFit="1" customWidth="1"/>
    <col min="15619" max="15619" width="15.140625" customWidth="1"/>
    <col min="15620" max="15620" width="1.42578125" customWidth="1"/>
    <col min="15621" max="15621" width="15.5703125" bestFit="1" customWidth="1"/>
    <col min="15622" max="15622" width="13.140625" bestFit="1" customWidth="1"/>
    <col min="15623" max="15623" width="12.140625" customWidth="1"/>
    <col min="15874" max="15874" width="70" bestFit="1" customWidth="1"/>
    <col min="15875" max="15875" width="15.140625" customWidth="1"/>
    <col min="15876" max="15876" width="1.42578125" customWidth="1"/>
    <col min="15877" max="15877" width="15.5703125" bestFit="1" customWidth="1"/>
    <col min="15878" max="15878" width="13.140625" bestFit="1" customWidth="1"/>
    <col min="15879" max="15879" width="12.140625" customWidth="1"/>
    <col min="16130" max="16130" width="70" bestFit="1" customWidth="1"/>
    <col min="16131" max="16131" width="15.140625" customWidth="1"/>
    <col min="16132" max="16132" width="1.42578125" customWidth="1"/>
    <col min="16133" max="16133" width="15.5703125" bestFit="1" customWidth="1"/>
    <col min="16134" max="16134" width="13.140625" bestFit="1" customWidth="1"/>
    <col min="16135" max="16135" width="12.140625" customWidth="1"/>
  </cols>
  <sheetData>
    <row r="1" spans="2:6" ht="14.25" customHeight="1" thickBot="1" x14ac:dyDescent="0.25"/>
    <row r="2" spans="2:6" ht="14.25" customHeight="1" x14ac:dyDescent="0.2">
      <c r="B2" s="25" t="s">
        <v>0</v>
      </c>
      <c r="C2" s="27">
        <v>2022</v>
      </c>
      <c r="D2" s="3"/>
      <c r="E2" s="27">
        <v>2021</v>
      </c>
      <c r="F2" s="27">
        <v>2020</v>
      </c>
    </row>
    <row r="3" spans="2:6" ht="14.25" customHeight="1" thickBot="1" x14ac:dyDescent="0.25">
      <c r="B3" s="26"/>
      <c r="C3" s="28"/>
      <c r="D3" s="3"/>
      <c r="E3" s="28"/>
      <c r="F3" s="28"/>
    </row>
    <row r="4" spans="2:6" ht="14.25" customHeight="1" x14ac:dyDescent="0.2">
      <c r="B4" s="4" t="s">
        <v>1</v>
      </c>
      <c r="C4" s="5"/>
      <c r="D4" s="3"/>
      <c r="E4" s="5"/>
      <c r="F4" s="5"/>
    </row>
    <row r="5" spans="2:6" ht="14.25" customHeight="1" x14ac:dyDescent="0.2">
      <c r="B5" s="6" t="s">
        <v>2</v>
      </c>
      <c r="C5" s="7">
        <f>+'[1] BILANCIO '!P187</f>
        <v>2969335.8300000019</v>
      </c>
      <c r="D5" s="3"/>
      <c r="E5" s="7">
        <v>3061405.3199999882</v>
      </c>
      <c r="F5" s="7">
        <v>4720508.2500000065</v>
      </c>
    </row>
    <row r="6" spans="2:6" ht="14.25" customHeight="1" x14ac:dyDescent="0.2">
      <c r="B6" s="8" t="s">
        <v>3</v>
      </c>
      <c r="C6" s="9">
        <f>+'[1] BILANCIO '!P186</f>
        <v>1120510.18</v>
      </c>
      <c r="D6" s="3"/>
      <c r="E6" s="9">
        <v>1263345.53</v>
      </c>
      <c r="F6" s="9">
        <v>1253654.74</v>
      </c>
    </row>
    <row r="7" spans="2:6" ht="14.25" customHeight="1" x14ac:dyDescent="0.2">
      <c r="B7" s="8" t="s">
        <v>4</v>
      </c>
      <c r="C7" s="9">
        <f>+IF(D7&lt;&gt;0,-D7)*-1</f>
        <v>111157.90999999999</v>
      </c>
      <c r="D7" s="3">
        <f>+'[1] BILANCIO '!P173</f>
        <v>111157.90999999999</v>
      </c>
      <c r="E7" s="9">
        <v>293.74</v>
      </c>
      <c r="F7" s="9">
        <v>-3038.8099999999995</v>
      </c>
    </row>
    <row r="8" spans="2:6" ht="14.25" customHeight="1" x14ac:dyDescent="0.2">
      <c r="B8" s="8" t="s">
        <v>5</v>
      </c>
      <c r="C8" s="9">
        <v>0</v>
      </c>
      <c r="D8" s="3"/>
      <c r="E8" s="9">
        <v>0</v>
      </c>
      <c r="F8" s="9">
        <v>0</v>
      </c>
    </row>
    <row r="9" spans="2:6" ht="14.25" customHeight="1" x14ac:dyDescent="0.2">
      <c r="B9" s="8" t="s">
        <v>6</v>
      </c>
      <c r="C9" s="9">
        <f>-[1]IMMOBILIZZAZIONI!S29</f>
        <v>0</v>
      </c>
      <c r="D9" s="3"/>
      <c r="E9" s="9">
        <v>0</v>
      </c>
      <c r="F9" s="9">
        <v>0</v>
      </c>
    </row>
    <row r="10" spans="2:6" ht="28.5" customHeight="1" x14ac:dyDescent="0.2">
      <c r="B10" s="10" t="s">
        <v>7</v>
      </c>
      <c r="C10" s="7">
        <f>SUM(C5:C9)</f>
        <v>4201003.9200000018</v>
      </c>
      <c r="D10" s="3"/>
      <c r="E10" s="7">
        <v>4325044.5899999887</v>
      </c>
      <c r="F10" s="7">
        <v>5971124.1800000072</v>
      </c>
    </row>
    <row r="11" spans="2:6" ht="27" customHeight="1" x14ac:dyDescent="0.2">
      <c r="B11" s="11" t="s">
        <v>8</v>
      </c>
      <c r="C11" s="9"/>
      <c r="D11" s="3"/>
      <c r="E11" s="9"/>
      <c r="F11" s="9"/>
    </row>
    <row r="12" spans="2:6" ht="14.25" customHeight="1" x14ac:dyDescent="0.2">
      <c r="B12" s="8" t="s">
        <v>9</v>
      </c>
      <c r="C12" s="9">
        <f>+'[1] BILANCIO '!P159+'[1] BILANCIO '!P160</f>
        <v>6511568</v>
      </c>
      <c r="D12" s="3"/>
      <c r="E12" s="9">
        <v>5285255.1999999993</v>
      </c>
      <c r="F12" s="9">
        <v>2049649.9700000002</v>
      </c>
    </row>
    <row r="13" spans="2:6" ht="14.25" customHeight="1" x14ac:dyDescent="0.2">
      <c r="B13" s="8" t="s">
        <v>10</v>
      </c>
      <c r="C13" s="9">
        <f>+'[1] BILANCIO '!P154+'[1] BILANCIO '!P155</f>
        <v>2546523.1999999997</v>
      </c>
      <c r="D13" s="3"/>
      <c r="E13" s="9">
        <v>2387196.91</v>
      </c>
      <c r="F13" s="9">
        <v>2039831.33</v>
      </c>
    </row>
    <row r="14" spans="2:6" ht="14.25" customHeight="1" x14ac:dyDescent="0.2">
      <c r="B14" s="8" t="s">
        <v>11</v>
      </c>
      <c r="C14" s="9">
        <v>0</v>
      </c>
      <c r="D14" s="3"/>
      <c r="E14" s="9">
        <v>0</v>
      </c>
      <c r="F14" s="9">
        <v>0</v>
      </c>
    </row>
    <row r="15" spans="2:6" ht="14.25" customHeight="1" x14ac:dyDescent="0.2">
      <c r="B15" s="8" t="s">
        <v>12</v>
      </c>
      <c r="C15" s="9">
        <v>0</v>
      </c>
      <c r="D15" s="3"/>
      <c r="E15" s="9">
        <v>0</v>
      </c>
      <c r="F15" s="9">
        <v>0</v>
      </c>
    </row>
    <row r="16" spans="2:6" ht="14.25" customHeight="1" x14ac:dyDescent="0.2">
      <c r="B16" s="10" t="s">
        <v>13</v>
      </c>
      <c r="C16" s="7">
        <f>+SUM(C12:C15)</f>
        <v>9058091.1999999993</v>
      </c>
      <c r="D16" s="3"/>
      <c r="E16" s="7">
        <v>7672452.1099999994</v>
      </c>
      <c r="F16" s="7">
        <v>4089481.3000000003</v>
      </c>
    </row>
    <row r="17" spans="2:6" ht="14.25" customHeight="1" x14ac:dyDescent="0.2">
      <c r="B17" s="11" t="s">
        <v>14</v>
      </c>
      <c r="C17" s="9"/>
      <c r="D17" s="3"/>
      <c r="E17" s="9"/>
      <c r="F17" s="9"/>
    </row>
    <row r="18" spans="2:6" ht="14.25" customHeight="1" x14ac:dyDescent="0.2">
      <c r="B18" s="8" t="s">
        <v>15</v>
      </c>
      <c r="C18" s="12">
        <f>+IF(D18&lt;&gt;0,-D18,0)*-1</f>
        <v>221442.90000000014</v>
      </c>
      <c r="D18" s="13">
        <f>+'[1] BILANCIO '!R50</f>
        <v>221442.90000000014</v>
      </c>
      <c r="E18" s="9">
        <v>-13684.079999999958</v>
      </c>
      <c r="F18" s="9">
        <v>104484.80000000005</v>
      </c>
    </row>
    <row r="19" spans="2:6" ht="14.25" customHeight="1" x14ac:dyDescent="0.2">
      <c r="B19" s="8" t="s">
        <v>16</v>
      </c>
      <c r="C19" s="12">
        <f>+IF(D19&lt;&gt;0,-D19,0)*-1</f>
        <v>-1110316.4699999997</v>
      </c>
      <c r="D19" s="13">
        <f>+'[1] BILANCIO '!R52</f>
        <v>-1110316.4699999997</v>
      </c>
      <c r="E19" s="9">
        <v>550907.0299999998</v>
      </c>
      <c r="F19" s="9">
        <v>649212.60000000009</v>
      </c>
    </row>
    <row r="20" spans="2:6" ht="14.25" customHeight="1" x14ac:dyDescent="0.2">
      <c r="B20" s="8" t="s">
        <v>17</v>
      </c>
      <c r="C20" s="12">
        <f>+D20</f>
        <v>-548190.48999999929</v>
      </c>
      <c r="D20" s="13">
        <f>+'[1] BILANCIO '!R116</f>
        <v>-548190.48999999929</v>
      </c>
      <c r="E20" s="9">
        <v>2255534.91</v>
      </c>
      <c r="F20" s="9">
        <v>987943.31999999937</v>
      </c>
    </row>
    <row r="21" spans="2:6" ht="14.25" customHeight="1" x14ac:dyDescent="0.2">
      <c r="B21" s="8" t="s">
        <v>18</v>
      </c>
      <c r="C21" s="12">
        <f>+IF(D21&lt;&gt;0,-D21,0)</f>
        <v>0</v>
      </c>
      <c r="D21" s="13">
        <f>+'[1] BILANCIO '!R76</f>
        <v>0</v>
      </c>
      <c r="E21" s="9">
        <v>2066.39</v>
      </c>
      <c r="F21" s="9">
        <v>7456.68</v>
      </c>
    </row>
    <row r="22" spans="2:6" ht="14.25" customHeight="1" x14ac:dyDescent="0.2">
      <c r="B22" s="8" t="s">
        <v>19</v>
      </c>
      <c r="C22" s="12">
        <f>+IF(D22&lt;&gt;0,D22)</f>
        <v>452099.37999999995</v>
      </c>
      <c r="D22" s="13">
        <f>+'[1] BILANCIO '!R126</f>
        <v>452099.37999999995</v>
      </c>
      <c r="E22" s="9">
        <v>-655840.24</v>
      </c>
      <c r="F22" s="9">
        <v>-418795.38000000012</v>
      </c>
    </row>
    <row r="23" spans="2:6" ht="14.25" customHeight="1" x14ac:dyDescent="0.2">
      <c r="B23" s="8" t="s">
        <v>20</v>
      </c>
      <c r="C23" s="9">
        <f>+IF(D23&lt;&gt;0,-D23,0)*-1</f>
        <v>-2836523.5099999988</v>
      </c>
      <c r="D23" s="13">
        <f>+'[1] BILANCIO '!R60+'[1] BILANCIO '!R52</f>
        <v>-2836523.5099999988</v>
      </c>
      <c r="E23" s="9">
        <v>-1019966.439999999</v>
      </c>
      <c r="F23" s="9">
        <v>40577.600000000093</v>
      </c>
    </row>
    <row r="24" spans="2:6" ht="14.25" customHeight="1" x14ac:dyDescent="0.2">
      <c r="B24" s="8" t="s">
        <v>21</v>
      </c>
      <c r="C24" s="9">
        <f>+D24</f>
        <v>-2118311.629999999</v>
      </c>
      <c r="D24" s="13">
        <f>+'[1] BILANCIO '!R125-'[1] BILANCIO '!R116</f>
        <v>-2118311.629999999</v>
      </c>
      <c r="E24" s="9">
        <v>-2183725.71</v>
      </c>
      <c r="F24" s="9">
        <v>-497064.5</v>
      </c>
    </row>
    <row r="25" spans="2:6" ht="14.25" customHeight="1" x14ac:dyDescent="0.2">
      <c r="B25" s="10" t="s">
        <v>22</v>
      </c>
      <c r="C25" s="7">
        <f>+SUM(C18:C24)</f>
        <v>-5939799.8199999966</v>
      </c>
      <c r="D25" s="3"/>
      <c r="E25" s="7">
        <v>-1064708.1399999999</v>
      </c>
      <c r="F25" s="7">
        <v>873815.11999999941</v>
      </c>
    </row>
    <row r="26" spans="2:6" ht="14.25" customHeight="1" x14ac:dyDescent="0.2">
      <c r="B26" s="14" t="s">
        <v>23</v>
      </c>
      <c r="C26" s="9"/>
      <c r="D26" s="3"/>
      <c r="E26" s="9"/>
      <c r="F26" s="9"/>
    </row>
    <row r="27" spans="2:6" ht="14.25" customHeight="1" x14ac:dyDescent="0.2">
      <c r="B27" s="8" t="s">
        <v>24</v>
      </c>
      <c r="C27" s="9">
        <f>+'[1] BILANCIO '!P173</f>
        <v>111157.90999999999</v>
      </c>
      <c r="D27" s="3"/>
      <c r="E27" s="9">
        <v>-293.74</v>
      </c>
      <c r="F27" s="9">
        <v>3038.8099999999995</v>
      </c>
    </row>
    <row r="28" spans="2:6" ht="14.25" customHeight="1" x14ac:dyDescent="0.2">
      <c r="B28" s="8" t="s">
        <v>25</v>
      </c>
      <c r="C28" s="9">
        <f>-'[1] BILANCIO '!P186</f>
        <v>-1120510.18</v>
      </c>
      <c r="D28" s="3"/>
      <c r="E28" s="9">
        <v>-1263345.53</v>
      </c>
      <c r="F28" s="9">
        <v>-1253654.74</v>
      </c>
    </row>
    <row r="29" spans="2:6" ht="14.25" customHeight="1" x14ac:dyDescent="0.2">
      <c r="B29" s="8" t="s">
        <v>26</v>
      </c>
      <c r="C29" s="9">
        <v>0</v>
      </c>
      <c r="D29" s="3"/>
      <c r="E29" s="9">
        <v>0</v>
      </c>
      <c r="F29" s="9">
        <v>0</v>
      </c>
    </row>
    <row r="30" spans="2:6" ht="14.25" customHeight="1" x14ac:dyDescent="0.2">
      <c r="B30" s="8" t="s">
        <v>27</v>
      </c>
      <c r="C30" s="9">
        <f>+'[1] BILANCIO '!R107-C12</f>
        <v>-8506295.2599999998</v>
      </c>
      <c r="D30" s="3"/>
      <c r="E30" s="9">
        <v>-1204648.669999999</v>
      </c>
      <c r="F30" s="9">
        <v>-366298.52</v>
      </c>
    </row>
    <row r="31" spans="2:6" ht="14.25" customHeight="1" x14ac:dyDescent="0.2">
      <c r="B31" s="10" t="s">
        <v>28</v>
      </c>
      <c r="C31" s="15">
        <f>(+SUM(C27:C30))*-1</f>
        <v>9515647.5299999993</v>
      </c>
      <c r="D31" s="3"/>
      <c r="E31" s="7">
        <v>-2468287.939999999</v>
      </c>
      <c r="F31" s="7">
        <v>-1616914.45</v>
      </c>
    </row>
    <row r="32" spans="2:6" ht="14.25" customHeight="1" x14ac:dyDescent="0.2">
      <c r="B32" s="16" t="s">
        <v>29</v>
      </c>
      <c r="C32" s="17">
        <f>+C10+C16+C25+C31</f>
        <v>16834942.830000006</v>
      </c>
      <c r="D32" s="3"/>
      <c r="E32" s="17">
        <v>8464500.6199999899</v>
      </c>
      <c r="F32" s="17">
        <v>9317506.1500000078</v>
      </c>
    </row>
    <row r="33" spans="2:6" ht="14.25" customHeight="1" x14ac:dyDescent="0.2">
      <c r="B33" s="18" t="s">
        <v>30</v>
      </c>
      <c r="C33" s="9"/>
      <c r="D33" s="3"/>
      <c r="E33" s="9"/>
      <c r="F33" s="9"/>
    </row>
    <row r="34" spans="2:6" ht="14.25" customHeight="1" x14ac:dyDescent="0.2">
      <c r="B34" s="6" t="s">
        <v>31</v>
      </c>
      <c r="C34" s="7">
        <f>+C35+C36</f>
        <v>-3969891.3000000003</v>
      </c>
      <c r="D34" s="3"/>
      <c r="E34" s="7">
        <v>-3569245.11</v>
      </c>
      <c r="F34" s="7">
        <v>-2310035.33</v>
      </c>
    </row>
    <row r="35" spans="2:6" ht="14.25" customHeight="1" x14ac:dyDescent="0.2">
      <c r="B35" s="8" t="s">
        <v>32</v>
      </c>
      <c r="C35" s="9">
        <f>-[1]IMMOBILIZZAZIONI!O29</f>
        <v>-3969891.3000000003</v>
      </c>
      <c r="D35" s="3"/>
      <c r="E35" s="9">
        <v>-3569245.11</v>
      </c>
      <c r="F35" s="9">
        <v>-2310035.33</v>
      </c>
    </row>
    <row r="36" spans="2:6" ht="14.25" customHeight="1" x14ac:dyDescent="0.2">
      <c r="B36" s="8" t="s">
        <v>33</v>
      </c>
      <c r="C36" s="9">
        <f>+[1]IMMOBILIZZAZIONI!S26</f>
        <v>0</v>
      </c>
      <c r="D36" s="3"/>
      <c r="E36" s="9">
        <v>0</v>
      </c>
      <c r="F36" s="9">
        <v>0</v>
      </c>
    </row>
    <row r="37" spans="2:6" ht="14.25" customHeight="1" x14ac:dyDescent="0.2">
      <c r="B37" s="6" t="s">
        <v>34</v>
      </c>
      <c r="C37" s="7">
        <f>+C38+C39</f>
        <v>-331695</v>
      </c>
      <c r="D37" s="3"/>
      <c r="E37" s="7">
        <v>-1317908.06</v>
      </c>
      <c r="F37" s="7">
        <v>-588209.21</v>
      </c>
    </row>
    <row r="38" spans="2:6" ht="14.25" customHeight="1" x14ac:dyDescent="0.2">
      <c r="B38" s="8" t="s">
        <v>32</v>
      </c>
      <c r="C38" s="9">
        <f>-[1]IMMOBILIZZAZIONI!AH26</f>
        <v>-331695</v>
      </c>
      <c r="D38" s="3"/>
      <c r="E38" s="9">
        <v>-1317908.06</v>
      </c>
      <c r="F38" s="9">
        <v>-588209.21</v>
      </c>
    </row>
    <row r="39" spans="2:6" ht="14.25" customHeight="1" x14ac:dyDescent="0.2">
      <c r="B39" s="8" t="s">
        <v>33</v>
      </c>
      <c r="C39" s="9">
        <v>0</v>
      </c>
      <c r="D39" s="3"/>
      <c r="E39" s="9">
        <v>0</v>
      </c>
      <c r="F39" s="9">
        <v>0</v>
      </c>
    </row>
    <row r="40" spans="2:6" ht="14.25" customHeight="1" x14ac:dyDescent="0.2">
      <c r="B40" s="6" t="s">
        <v>35</v>
      </c>
      <c r="C40" s="7">
        <f>-C41+C42</f>
        <v>0</v>
      </c>
      <c r="D40" s="3"/>
      <c r="E40" s="7">
        <v>0</v>
      </c>
      <c r="F40" s="7">
        <v>0</v>
      </c>
    </row>
    <row r="41" spans="2:6" ht="14.25" customHeight="1" x14ac:dyDescent="0.2">
      <c r="B41" s="8" t="s">
        <v>32</v>
      </c>
      <c r="C41" s="9">
        <f>IF([2]SP!B60&gt;[2]SP!A60,[2]SP!B60-[2]SP!A60,0)</f>
        <v>0</v>
      </c>
      <c r="D41" s="3"/>
      <c r="E41" s="9">
        <v>0</v>
      </c>
      <c r="F41" s="9">
        <v>0</v>
      </c>
    </row>
    <row r="42" spans="2:6" ht="14.25" customHeight="1" x14ac:dyDescent="0.2">
      <c r="B42" s="8" t="s">
        <v>33</v>
      </c>
      <c r="C42" s="9">
        <v>0</v>
      </c>
      <c r="D42" s="3"/>
      <c r="E42" s="9">
        <v>0</v>
      </c>
      <c r="F42" s="9">
        <v>0</v>
      </c>
    </row>
    <row r="43" spans="2:6" ht="14.25" customHeight="1" x14ac:dyDescent="0.2">
      <c r="B43" s="6" t="s">
        <v>36</v>
      </c>
      <c r="C43" s="7">
        <f>-C44+C45</f>
        <v>0</v>
      </c>
      <c r="D43" s="3"/>
      <c r="E43" s="7">
        <v>0</v>
      </c>
      <c r="F43" s="7">
        <v>0</v>
      </c>
    </row>
    <row r="44" spans="2:6" ht="14.25" customHeight="1" x14ac:dyDescent="0.2">
      <c r="B44" s="8" t="s">
        <v>32</v>
      </c>
      <c r="C44" s="9">
        <v>0</v>
      </c>
      <c r="D44" s="3"/>
      <c r="E44" s="9">
        <v>0</v>
      </c>
      <c r="F44" s="9">
        <v>0</v>
      </c>
    </row>
    <row r="45" spans="2:6" ht="14.25" customHeight="1" x14ac:dyDescent="0.2">
      <c r="B45" s="8" t="s">
        <v>33</v>
      </c>
      <c r="C45" s="9">
        <v>0</v>
      </c>
      <c r="D45" s="3"/>
      <c r="E45" s="9">
        <v>0</v>
      </c>
      <c r="F45" s="9">
        <v>0</v>
      </c>
    </row>
    <row r="46" spans="2:6" ht="14.25" customHeight="1" x14ac:dyDescent="0.2">
      <c r="B46" s="16" t="s">
        <v>37</v>
      </c>
      <c r="C46" s="15">
        <f>(+C34+C37+C40+C43)</f>
        <v>-4301586.3000000007</v>
      </c>
      <c r="D46" s="3"/>
      <c r="E46" s="7">
        <v>-4887153.17</v>
      </c>
      <c r="F46" s="7">
        <v>-2898244.54</v>
      </c>
    </row>
    <row r="47" spans="2:6" ht="14.25" customHeight="1" x14ac:dyDescent="0.2">
      <c r="B47" s="18" t="s">
        <v>38</v>
      </c>
      <c r="C47" s="9"/>
      <c r="D47" s="3"/>
      <c r="E47" s="9"/>
      <c r="F47" s="9"/>
    </row>
    <row r="48" spans="2:6" ht="15" customHeight="1" x14ac:dyDescent="0.2">
      <c r="B48" s="19" t="s">
        <v>39</v>
      </c>
      <c r="C48" s="9"/>
      <c r="D48" s="3"/>
      <c r="E48" s="9"/>
      <c r="F48" s="9"/>
    </row>
    <row r="49" spans="2:7" ht="14.25" customHeight="1" x14ac:dyDescent="0.2">
      <c r="B49" s="20" t="s">
        <v>40</v>
      </c>
      <c r="C49" s="9">
        <v>0</v>
      </c>
      <c r="D49" s="3"/>
      <c r="E49" s="9">
        <v>0</v>
      </c>
      <c r="F49" s="9">
        <v>0</v>
      </c>
    </row>
    <row r="50" spans="2:7" ht="14.25" customHeight="1" x14ac:dyDescent="0.2">
      <c r="B50" s="8" t="s">
        <v>41</v>
      </c>
      <c r="C50" s="9">
        <f>+IF([2]SP!B185&gt;[2]SP!A185,[2]SP!B185-[2]SP!A185,0)</f>
        <v>0</v>
      </c>
      <c r="D50" s="3"/>
      <c r="E50" s="9">
        <v>0</v>
      </c>
      <c r="F50" s="9">
        <v>0</v>
      </c>
    </row>
    <row r="51" spans="2:7" ht="14.25" customHeight="1" x14ac:dyDescent="0.2">
      <c r="B51" s="8" t="s">
        <v>42</v>
      </c>
      <c r="C51" s="9">
        <v>0</v>
      </c>
      <c r="D51" s="3"/>
      <c r="E51" s="9">
        <v>0</v>
      </c>
      <c r="F51" s="9">
        <v>0</v>
      </c>
    </row>
    <row r="52" spans="2:7" ht="14.25" customHeight="1" x14ac:dyDescent="0.2">
      <c r="B52" s="19" t="s">
        <v>43</v>
      </c>
      <c r="C52" s="9"/>
      <c r="D52" s="3"/>
      <c r="E52" s="9"/>
      <c r="F52" s="9"/>
    </row>
    <row r="53" spans="2:7" ht="14.25" customHeight="1" x14ac:dyDescent="0.2">
      <c r="B53" s="8" t="s">
        <v>44</v>
      </c>
      <c r="C53" s="9">
        <v>0</v>
      </c>
      <c r="D53" s="3"/>
      <c r="E53" s="9">
        <v>0</v>
      </c>
      <c r="F53" s="9">
        <v>0</v>
      </c>
    </row>
    <row r="54" spans="2:7" ht="14.25" customHeight="1" x14ac:dyDescent="0.2">
      <c r="B54" s="8" t="s">
        <v>45</v>
      </c>
      <c r="C54" s="9">
        <v>0</v>
      </c>
      <c r="D54" s="3"/>
      <c r="E54" s="9">
        <v>0</v>
      </c>
      <c r="F54" s="9">
        <v>0</v>
      </c>
    </row>
    <row r="55" spans="2:7" ht="14.25" customHeight="1" x14ac:dyDescent="0.2">
      <c r="B55" s="8" t="s">
        <v>46</v>
      </c>
      <c r="C55" s="9">
        <v>0</v>
      </c>
      <c r="D55" s="3"/>
      <c r="E55" s="9">
        <v>0</v>
      </c>
      <c r="F55" s="9">
        <v>0</v>
      </c>
    </row>
    <row r="56" spans="2:7" ht="14.25" customHeight="1" x14ac:dyDescent="0.2">
      <c r="B56" s="16" t="s">
        <v>47</v>
      </c>
      <c r="C56" s="7">
        <f>+SUM(C48:C55)</f>
        <v>0</v>
      </c>
      <c r="D56" s="3"/>
      <c r="E56" s="7">
        <v>0</v>
      </c>
      <c r="F56" s="7">
        <v>0</v>
      </c>
    </row>
    <row r="57" spans="2:7" ht="14.25" customHeight="1" x14ac:dyDescent="0.2">
      <c r="B57" s="16"/>
      <c r="C57" s="9"/>
      <c r="D57" s="3"/>
      <c r="E57" s="9"/>
      <c r="F57" s="9"/>
    </row>
    <row r="58" spans="2:7" ht="14.25" customHeight="1" x14ac:dyDescent="0.2">
      <c r="B58" s="18" t="s">
        <v>48</v>
      </c>
      <c r="C58" s="7">
        <f>+C56+C46+C32-4570187</f>
        <v>7963169.5300000049</v>
      </c>
      <c r="D58" s="3"/>
      <c r="E58" s="7">
        <v>3577347.4499999899</v>
      </c>
      <c r="F58" s="7">
        <v>6419261.6100000078</v>
      </c>
    </row>
    <row r="59" spans="2:7" ht="14.25" customHeight="1" x14ac:dyDescent="0.2">
      <c r="B59" s="6" t="str">
        <f>+"Disponibilità liquide al 1 gennaio "</f>
        <v xml:space="preserve">Disponibilità liquide al 1 gennaio </v>
      </c>
      <c r="C59" s="7">
        <f>+E60</f>
        <v>57837774.320000008</v>
      </c>
      <c r="D59" s="3"/>
      <c r="E59" s="7">
        <v>54260426.87000002</v>
      </c>
      <c r="F59" s="7">
        <v>47841164.260000013</v>
      </c>
    </row>
    <row r="60" spans="2:7" ht="14.25" customHeight="1" thickBot="1" x14ac:dyDescent="0.25">
      <c r="B60" s="21" t="str">
        <f>+"Disponibilità liquide al 31 dicembre "</f>
        <v xml:space="preserve">Disponibilità liquide al 31 dicembre </v>
      </c>
      <c r="C60" s="22">
        <f>+C59+C58+1</f>
        <v>65800944.850000009</v>
      </c>
      <c r="D60" s="3"/>
      <c r="E60" s="22">
        <v>57837774.320000008</v>
      </c>
      <c r="F60" s="22">
        <v>54260426.87000002</v>
      </c>
    </row>
    <row r="61" spans="2:7" ht="14.25" customHeight="1" x14ac:dyDescent="0.2">
      <c r="E61" s="23"/>
      <c r="G61" s="23"/>
    </row>
    <row r="62" spans="2:7" ht="14.25" customHeight="1" x14ac:dyDescent="0.2">
      <c r="E62" s="24"/>
    </row>
  </sheetData>
  <mergeCells count="4">
    <mergeCell ref="B2:B3"/>
    <mergeCell ref="C2:C3"/>
    <mergeCell ref="E2:E3"/>
    <mergeCell ref="F2:F3"/>
  </mergeCells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A535A-CA7D-46D9-AF04-5B032671EFC1}">
  <dimension ref="A1:E117"/>
  <sheetViews>
    <sheetView topLeftCell="A10" workbookViewId="0">
      <selection activeCell="A38" sqref="A38"/>
    </sheetView>
  </sheetViews>
  <sheetFormatPr defaultRowHeight="12.75" x14ac:dyDescent="0.2"/>
  <cols>
    <col min="1" max="1" width="58.85546875" style="29" customWidth="1"/>
    <col min="2" max="3" width="18.140625" style="29" customWidth="1"/>
    <col min="4" max="4" width="20.28515625" style="29" customWidth="1"/>
    <col min="5" max="5" width="26" style="29" customWidth="1"/>
    <col min="6" max="16384" width="9.140625" style="29"/>
  </cols>
  <sheetData>
    <row r="1" spans="1:5" ht="13.5" thickBot="1" x14ac:dyDescent="0.25"/>
    <row r="2" spans="1:5" ht="14.25" thickBot="1" x14ac:dyDescent="0.25">
      <c r="A2" s="30" t="s">
        <v>49</v>
      </c>
      <c r="B2" s="31">
        <v>44926</v>
      </c>
      <c r="C2" s="32">
        <v>44561</v>
      </c>
      <c r="D2" s="33" t="s">
        <v>50</v>
      </c>
      <c r="E2" s="34" t="s">
        <v>51</v>
      </c>
    </row>
    <row r="3" spans="1:5" ht="22.5" x14ac:dyDescent="0.2">
      <c r="A3" s="35" t="s">
        <v>52</v>
      </c>
      <c r="B3" s="36">
        <v>0</v>
      </c>
      <c r="C3" s="37">
        <v>0</v>
      </c>
      <c r="D3" s="38">
        <v>0</v>
      </c>
      <c r="E3" s="39" t="str">
        <f>IFERROR((B3-C3)/C3,"")</f>
        <v/>
      </c>
    </row>
    <row r="4" spans="1:5" x14ac:dyDescent="0.2">
      <c r="A4" s="40" t="s">
        <v>53</v>
      </c>
      <c r="B4" s="41"/>
      <c r="C4" s="42"/>
      <c r="D4" s="41"/>
      <c r="E4" s="43" t="str">
        <f t="shared" ref="E4:E67" si="0">IFERROR((B4-C4)/C4,"")</f>
        <v/>
      </c>
    </row>
    <row r="5" spans="1:5" x14ac:dyDescent="0.2">
      <c r="A5" s="44" t="s">
        <v>54</v>
      </c>
      <c r="B5" s="41"/>
      <c r="C5" s="42"/>
      <c r="D5" s="41"/>
      <c r="E5" s="43" t="str">
        <f t="shared" si="0"/>
        <v/>
      </c>
    </row>
    <row r="6" spans="1:5" x14ac:dyDescent="0.2">
      <c r="A6" s="45" t="s">
        <v>55</v>
      </c>
      <c r="B6" s="46">
        <v>0</v>
      </c>
      <c r="C6" s="47">
        <v>0</v>
      </c>
      <c r="D6" s="48">
        <f>+B6-C6</f>
        <v>0</v>
      </c>
      <c r="E6" s="49" t="str">
        <f t="shared" si="0"/>
        <v/>
      </c>
    </row>
    <row r="7" spans="1:5" x14ac:dyDescent="0.2">
      <c r="A7" s="45" t="s">
        <v>56</v>
      </c>
      <c r="B7" s="50">
        <v>0</v>
      </c>
      <c r="C7" s="51">
        <v>0</v>
      </c>
      <c r="D7" s="48">
        <f>+B7-C7</f>
        <v>0</v>
      </c>
      <c r="E7" s="49" t="str">
        <f t="shared" si="0"/>
        <v/>
      </c>
    </row>
    <row r="8" spans="1:5" x14ac:dyDescent="0.2">
      <c r="A8" s="45" t="s">
        <v>57</v>
      </c>
      <c r="B8" s="46">
        <v>0</v>
      </c>
      <c r="C8" s="47">
        <v>0</v>
      </c>
      <c r="D8" s="48">
        <f t="shared" ref="D8:D71" si="1">+B8-C8</f>
        <v>0</v>
      </c>
      <c r="E8" s="49" t="str">
        <f t="shared" si="0"/>
        <v/>
      </c>
    </row>
    <row r="9" spans="1:5" x14ac:dyDescent="0.2">
      <c r="A9" s="45" t="s">
        <v>58</v>
      </c>
      <c r="B9" s="46">
        <v>938939</v>
      </c>
      <c r="C9" s="47">
        <v>411608.39</v>
      </c>
      <c r="D9" s="48">
        <f>+B9-C9-0.5</f>
        <v>527330.11</v>
      </c>
      <c r="E9" s="49">
        <f t="shared" si="0"/>
        <v>1.2811464071468512</v>
      </c>
    </row>
    <row r="10" spans="1:5" x14ac:dyDescent="0.2">
      <c r="A10" s="45" t="s">
        <v>59</v>
      </c>
      <c r="B10" s="46">
        <v>0</v>
      </c>
      <c r="C10" s="47">
        <v>0</v>
      </c>
      <c r="D10" s="48">
        <f t="shared" si="1"/>
        <v>0</v>
      </c>
      <c r="E10" s="49" t="str">
        <f t="shared" si="0"/>
        <v/>
      </c>
    </row>
    <row r="11" spans="1:5" x14ac:dyDescent="0.2">
      <c r="A11" s="45" t="s">
        <v>60</v>
      </c>
      <c r="B11" s="46">
        <v>0</v>
      </c>
      <c r="C11" s="47">
        <v>496972.47</v>
      </c>
      <c r="D11" s="48">
        <f t="shared" si="1"/>
        <v>-496972.47</v>
      </c>
      <c r="E11" s="49">
        <f t="shared" si="0"/>
        <v>-1</v>
      </c>
    </row>
    <row r="12" spans="1:5" x14ac:dyDescent="0.2">
      <c r="A12" s="45" t="s">
        <v>61</v>
      </c>
      <c r="B12" s="52">
        <v>1223377</v>
      </c>
      <c r="C12" s="53">
        <v>1278075.32</v>
      </c>
      <c r="D12" s="54">
        <f>+B12-C12</f>
        <v>-54698.320000000065</v>
      </c>
      <c r="E12" s="55">
        <f t="shared" si="0"/>
        <v>-4.2797415100700058E-2</v>
      </c>
    </row>
    <row r="13" spans="1:5" x14ac:dyDescent="0.2">
      <c r="A13" s="56" t="s">
        <v>62</v>
      </c>
      <c r="B13" s="57">
        <v>2162316</v>
      </c>
      <c r="C13" s="58">
        <v>2186655.1800000002</v>
      </c>
      <c r="D13" s="59">
        <f>+B13-C13-1</f>
        <v>-24340.180000000168</v>
      </c>
      <c r="E13" s="60">
        <f t="shared" si="0"/>
        <v>-1.1130781031511409E-2</v>
      </c>
    </row>
    <row r="14" spans="1:5" x14ac:dyDescent="0.2">
      <c r="A14" s="61" t="s">
        <v>63</v>
      </c>
      <c r="B14" s="62"/>
      <c r="C14" s="63"/>
      <c r="D14" s="64">
        <f t="shared" si="1"/>
        <v>0</v>
      </c>
      <c r="E14" s="65" t="str">
        <f t="shared" si="0"/>
        <v/>
      </c>
    </row>
    <row r="15" spans="1:5" x14ac:dyDescent="0.2">
      <c r="A15" s="45" t="s">
        <v>64</v>
      </c>
      <c r="B15" s="46">
        <v>7796465</v>
      </c>
      <c r="C15" s="47">
        <v>8252086.54</v>
      </c>
      <c r="D15" s="48">
        <f>+B15-C15+1</f>
        <v>-455620.54000000004</v>
      </c>
      <c r="E15" s="49">
        <f t="shared" si="0"/>
        <v>-5.5212889224014371E-2</v>
      </c>
    </row>
    <row r="16" spans="1:5" x14ac:dyDescent="0.2">
      <c r="A16" s="45" t="s">
        <v>65</v>
      </c>
      <c r="B16" s="46">
        <v>382365</v>
      </c>
      <c r="C16" s="47">
        <v>518668.56000000006</v>
      </c>
      <c r="D16" s="48">
        <f>+B16-C16</f>
        <v>-136303.56000000006</v>
      </c>
      <c r="E16" s="49">
        <f t="shared" si="0"/>
        <v>-0.26279510753456897</v>
      </c>
    </row>
    <row r="17" spans="1:5" x14ac:dyDescent="0.2">
      <c r="A17" s="45" t="s">
        <v>66</v>
      </c>
      <c r="B17" s="46">
        <v>3326071</v>
      </c>
      <c r="C17" s="47">
        <v>3820300.6900000013</v>
      </c>
      <c r="D17" s="48">
        <f>+B17-C17+1</f>
        <v>-494228.69000000134</v>
      </c>
      <c r="E17" s="49">
        <f t="shared" si="0"/>
        <v>-0.12936931673825947</v>
      </c>
    </row>
    <row r="18" spans="1:5" x14ac:dyDescent="0.2">
      <c r="A18" s="45" t="s">
        <v>67</v>
      </c>
      <c r="B18" s="46">
        <v>119209</v>
      </c>
      <c r="C18" s="47">
        <v>145552.48999999976</v>
      </c>
      <c r="D18" s="48">
        <f>+B18-C18-1</f>
        <v>-26344.489999999758</v>
      </c>
      <c r="E18" s="49">
        <f t="shared" si="0"/>
        <v>-0.18098962099514615</v>
      </c>
    </row>
    <row r="19" spans="1:5" x14ac:dyDescent="0.2">
      <c r="A19" s="45" t="s">
        <v>68</v>
      </c>
      <c r="B19" s="46">
        <v>108331</v>
      </c>
      <c r="C19" s="47">
        <v>145399.98999999976</v>
      </c>
      <c r="D19" s="48">
        <f t="shared" si="1"/>
        <v>-37068.989999999758</v>
      </c>
      <c r="E19" s="49">
        <f t="shared" si="0"/>
        <v>-0.25494492812550962</v>
      </c>
    </row>
    <row r="20" spans="1:5" x14ac:dyDescent="0.2">
      <c r="A20" s="45" t="s">
        <v>69</v>
      </c>
      <c r="B20" s="46">
        <v>484532</v>
      </c>
      <c r="C20" s="47">
        <v>689282.60000000009</v>
      </c>
      <c r="D20" s="48">
        <f>+B20-C20-1</f>
        <v>-204751.60000000009</v>
      </c>
      <c r="E20" s="49">
        <f t="shared" si="0"/>
        <v>-0.29704884469737097</v>
      </c>
    </row>
    <row r="21" spans="1:5" x14ac:dyDescent="0.2">
      <c r="A21" s="66" t="s">
        <v>70</v>
      </c>
      <c r="B21" s="52">
        <v>5253783</v>
      </c>
      <c r="C21" s="53">
        <v>2120062.38</v>
      </c>
      <c r="D21" s="54">
        <f t="shared" si="1"/>
        <v>3133720.62</v>
      </c>
      <c r="E21" s="55">
        <f t="shared" si="0"/>
        <v>1.4781266105952977</v>
      </c>
    </row>
    <row r="22" spans="1:5" x14ac:dyDescent="0.2">
      <c r="A22" s="56" t="s">
        <v>71</v>
      </c>
      <c r="B22" s="57">
        <v>17470756</v>
      </c>
      <c r="C22" s="58">
        <v>15691354.25</v>
      </c>
      <c r="D22" s="59">
        <f t="shared" si="1"/>
        <v>1779401.75</v>
      </c>
      <c r="E22" s="60">
        <f t="shared" si="0"/>
        <v>0.11340013880573756</v>
      </c>
    </row>
    <row r="23" spans="1:5" ht="22.5" x14ac:dyDescent="0.2">
      <c r="A23" s="67" t="s">
        <v>72</v>
      </c>
      <c r="B23" s="46"/>
      <c r="C23" s="47"/>
      <c r="D23" s="48">
        <f t="shared" si="1"/>
        <v>0</v>
      </c>
      <c r="E23" s="49" t="str">
        <f t="shared" si="0"/>
        <v/>
      </c>
    </row>
    <row r="24" spans="1:5" x14ac:dyDescent="0.2">
      <c r="A24" s="45" t="s">
        <v>73</v>
      </c>
      <c r="B24" s="46">
        <v>0</v>
      </c>
      <c r="C24" s="46">
        <v>0</v>
      </c>
      <c r="D24" s="48">
        <f t="shared" si="1"/>
        <v>0</v>
      </c>
      <c r="E24" s="49" t="str">
        <f t="shared" si="0"/>
        <v/>
      </c>
    </row>
    <row r="25" spans="1:5" x14ac:dyDescent="0.2">
      <c r="A25" s="44" t="s">
        <v>74</v>
      </c>
      <c r="B25" s="46">
        <v>0</v>
      </c>
      <c r="C25" s="46">
        <v>0</v>
      </c>
      <c r="D25" s="48">
        <f t="shared" si="1"/>
        <v>0</v>
      </c>
      <c r="E25" s="49" t="str">
        <f t="shared" si="0"/>
        <v/>
      </c>
    </row>
    <row r="26" spans="1:5" x14ac:dyDescent="0.2">
      <c r="A26" s="44" t="s">
        <v>75</v>
      </c>
      <c r="B26" s="46">
        <v>0</v>
      </c>
      <c r="C26" s="46">
        <v>0</v>
      </c>
      <c r="D26" s="48">
        <f t="shared" si="1"/>
        <v>0</v>
      </c>
      <c r="E26" s="49" t="str">
        <f t="shared" si="0"/>
        <v/>
      </c>
    </row>
    <row r="27" spans="1:5" x14ac:dyDescent="0.2">
      <c r="A27" s="44" t="s">
        <v>76</v>
      </c>
      <c r="B27" s="46">
        <v>0</v>
      </c>
      <c r="C27" s="46">
        <v>0</v>
      </c>
      <c r="D27" s="48">
        <f t="shared" si="1"/>
        <v>0</v>
      </c>
      <c r="E27" s="49" t="str">
        <f t="shared" si="0"/>
        <v/>
      </c>
    </row>
    <row r="28" spans="1:5" x14ac:dyDescent="0.2">
      <c r="A28" s="44" t="s">
        <v>77</v>
      </c>
      <c r="B28" s="46">
        <v>0</v>
      </c>
      <c r="C28" s="46">
        <v>0</v>
      </c>
      <c r="D28" s="48">
        <f t="shared" si="1"/>
        <v>0</v>
      </c>
      <c r="E28" s="49" t="str">
        <f t="shared" si="0"/>
        <v/>
      </c>
    </row>
    <row r="29" spans="1:5" x14ac:dyDescent="0.2">
      <c r="A29" s="44" t="s">
        <v>78</v>
      </c>
      <c r="B29" s="46">
        <v>0</v>
      </c>
      <c r="C29" s="46">
        <v>0</v>
      </c>
      <c r="D29" s="48">
        <f t="shared" si="1"/>
        <v>0</v>
      </c>
      <c r="E29" s="49" t="str">
        <f t="shared" si="0"/>
        <v/>
      </c>
    </row>
    <row r="30" spans="1:5" x14ac:dyDescent="0.2">
      <c r="A30" s="45" t="s">
        <v>79</v>
      </c>
      <c r="B30" s="46">
        <v>0</v>
      </c>
      <c r="C30" s="46">
        <v>0</v>
      </c>
      <c r="D30" s="48">
        <f t="shared" si="1"/>
        <v>0</v>
      </c>
      <c r="E30" s="49" t="str">
        <f t="shared" si="0"/>
        <v/>
      </c>
    </row>
    <row r="31" spans="1:5" x14ac:dyDescent="0.2">
      <c r="A31" s="44" t="s">
        <v>80</v>
      </c>
      <c r="B31" s="46">
        <v>0</v>
      </c>
      <c r="C31" s="46">
        <v>0</v>
      </c>
      <c r="D31" s="48">
        <f t="shared" si="1"/>
        <v>0</v>
      </c>
      <c r="E31" s="49" t="str">
        <f t="shared" si="0"/>
        <v/>
      </c>
    </row>
    <row r="32" spans="1:5" x14ac:dyDescent="0.2">
      <c r="A32" s="44" t="s">
        <v>81</v>
      </c>
      <c r="B32" s="46">
        <v>0</v>
      </c>
      <c r="C32" s="46">
        <v>0</v>
      </c>
      <c r="D32" s="48">
        <f t="shared" si="1"/>
        <v>0</v>
      </c>
      <c r="E32" s="49" t="str">
        <f t="shared" si="0"/>
        <v/>
      </c>
    </row>
    <row r="33" spans="1:5" x14ac:dyDescent="0.2">
      <c r="A33" s="44" t="s">
        <v>82</v>
      </c>
      <c r="B33" s="46">
        <v>0</v>
      </c>
      <c r="C33" s="46">
        <v>0</v>
      </c>
      <c r="D33" s="48">
        <f t="shared" si="1"/>
        <v>0</v>
      </c>
      <c r="E33" s="49" t="str">
        <f t="shared" si="0"/>
        <v/>
      </c>
    </row>
    <row r="34" spans="1:5" x14ac:dyDescent="0.2">
      <c r="A34" s="44" t="s">
        <v>77</v>
      </c>
      <c r="B34" s="46">
        <v>0</v>
      </c>
      <c r="C34" s="46">
        <v>0</v>
      </c>
      <c r="D34" s="48">
        <f t="shared" si="1"/>
        <v>0</v>
      </c>
      <c r="E34" s="49" t="str">
        <f t="shared" si="0"/>
        <v/>
      </c>
    </row>
    <row r="35" spans="1:5" x14ac:dyDescent="0.2">
      <c r="A35" s="44" t="s">
        <v>83</v>
      </c>
      <c r="B35" s="46">
        <v>0</v>
      </c>
      <c r="C35" s="46">
        <v>0</v>
      </c>
      <c r="D35" s="48">
        <f t="shared" si="1"/>
        <v>0</v>
      </c>
      <c r="E35" s="49" t="str">
        <f t="shared" si="0"/>
        <v/>
      </c>
    </row>
    <row r="36" spans="1:5" x14ac:dyDescent="0.2">
      <c r="A36" s="68" t="s">
        <v>84</v>
      </c>
      <c r="B36" s="46">
        <v>0</v>
      </c>
      <c r="C36" s="46">
        <v>0</v>
      </c>
      <c r="D36" s="48">
        <f t="shared" si="1"/>
        <v>0</v>
      </c>
      <c r="E36" s="49" t="str">
        <f t="shared" si="0"/>
        <v/>
      </c>
    </row>
    <row r="37" spans="1:5" x14ac:dyDescent="0.2">
      <c r="A37" s="69" t="s">
        <v>85</v>
      </c>
      <c r="B37" s="52">
        <v>0</v>
      </c>
      <c r="C37" s="52">
        <v>0</v>
      </c>
      <c r="D37" s="54">
        <f t="shared" si="1"/>
        <v>0</v>
      </c>
      <c r="E37" s="55" t="str">
        <f t="shared" si="0"/>
        <v/>
      </c>
    </row>
    <row r="38" spans="1:5" ht="13.5" thickBot="1" x14ac:dyDescent="0.25">
      <c r="A38" s="70" t="s">
        <v>86</v>
      </c>
      <c r="B38" s="57">
        <v>0</v>
      </c>
      <c r="C38" s="58">
        <v>0</v>
      </c>
      <c r="D38" s="59">
        <f t="shared" si="1"/>
        <v>0</v>
      </c>
      <c r="E38" s="60" t="str">
        <f t="shared" si="0"/>
        <v/>
      </c>
    </row>
    <row r="39" spans="1:5" ht="14.25" thickTop="1" thickBot="1" x14ac:dyDescent="0.25">
      <c r="A39" s="56" t="s">
        <v>87</v>
      </c>
      <c r="B39" s="71">
        <v>19633072</v>
      </c>
      <c r="C39" s="72">
        <v>17878009.43</v>
      </c>
      <c r="D39" s="73">
        <f>+B39-C39-1</f>
        <v>1755061.5700000003</v>
      </c>
      <c r="E39" s="74">
        <f t="shared" si="0"/>
        <v>9.8168790931217248E-2</v>
      </c>
    </row>
    <row r="40" spans="1:5" ht="13.5" thickTop="1" x14ac:dyDescent="0.2">
      <c r="A40" s="75" t="s">
        <v>88</v>
      </c>
      <c r="B40" s="57"/>
      <c r="C40" s="58"/>
      <c r="D40" s="59">
        <f t="shared" si="1"/>
        <v>0</v>
      </c>
      <c r="E40" s="60" t="str">
        <f t="shared" si="0"/>
        <v/>
      </c>
    </row>
    <row r="41" spans="1:5" x14ac:dyDescent="0.2">
      <c r="A41" s="76" t="s">
        <v>89</v>
      </c>
      <c r="B41" s="46"/>
      <c r="C41" s="47"/>
      <c r="D41" s="48">
        <f t="shared" si="1"/>
        <v>0</v>
      </c>
      <c r="E41" s="49" t="str">
        <f t="shared" si="0"/>
        <v/>
      </c>
    </row>
    <row r="42" spans="1:5" x14ac:dyDescent="0.2">
      <c r="A42" s="45" t="s">
        <v>90</v>
      </c>
      <c r="B42" s="46">
        <v>610998</v>
      </c>
      <c r="C42" s="47">
        <v>389555.20999999996</v>
      </c>
      <c r="D42" s="48">
        <f t="shared" si="1"/>
        <v>221442.79000000004</v>
      </c>
      <c r="E42" s="49">
        <f t="shared" si="0"/>
        <v>0.56845033596136496</v>
      </c>
    </row>
    <row r="43" spans="1:5" x14ac:dyDescent="0.2">
      <c r="A43" s="44" t="s">
        <v>91</v>
      </c>
      <c r="B43" s="48">
        <v>493462</v>
      </c>
      <c r="C43" s="77">
        <v>201639.24</v>
      </c>
      <c r="D43" s="48">
        <f>+B43-C43</f>
        <v>291822.76</v>
      </c>
      <c r="E43" s="49">
        <f t="shared" si="0"/>
        <v>1.4472518345139569</v>
      </c>
    </row>
    <row r="44" spans="1:5" x14ac:dyDescent="0.2">
      <c r="A44" s="44" t="s">
        <v>92</v>
      </c>
      <c r="B44" s="48">
        <v>117536</v>
      </c>
      <c r="C44" s="77">
        <v>187915.97</v>
      </c>
      <c r="D44" s="48">
        <f t="shared" si="1"/>
        <v>-70379.97</v>
      </c>
      <c r="E44" s="49">
        <f t="shared" si="0"/>
        <v>-0.37452894503857231</v>
      </c>
    </row>
    <row r="45" spans="1:5" x14ac:dyDescent="0.2">
      <c r="A45" s="45" t="s">
        <v>93</v>
      </c>
      <c r="B45" s="46">
        <v>0</v>
      </c>
      <c r="C45" s="47">
        <v>0</v>
      </c>
      <c r="D45" s="48">
        <f t="shared" si="1"/>
        <v>0</v>
      </c>
      <c r="E45" s="49" t="str">
        <f t="shared" si="0"/>
        <v/>
      </c>
    </row>
    <row r="46" spans="1:5" x14ac:dyDescent="0.2">
      <c r="A46" s="45" t="s">
        <v>94</v>
      </c>
      <c r="B46" s="46">
        <v>0</v>
      </c>
      <c r="C46" s="47">
        <v>0</v>
      </c>
      <c r="D46" s="48">
        <f t="shared" si="1"/>
        <v>0</v>
      </c>
      <c r="E46" s="49" t="str">
        <f t="shared" si="0"/>
        <v/>
      </c>
    </row>
    <row r="47" spans="1:5" x14ac:dyDescent="0.2">
      <c r="A47" s="45" t="s">
        <v>95</v>
      </c>
      <c r="B47" s="46">
        <v>0</v>
      </c>
      <c r="C47" s="47">
        <v>0</v>
      </c>
      <c r="D47" s="48">
        <f t="shared" si="1"/>
        <v>0</v>
      </c>
      <c r="E47" s="49" t="str">
        <f t="shared" si="0"/>
        <v/>
      </c>
    </row>
    <row r="48" spans="1:5" x14ac:dyDescent="0.2">
      <c r="A48" s="66" t="s">
        <v>96</v>
      </c>
      <c r="B48" s="52">
        <v>0</v>
      </c>
      <c r="C48" s="53">
        <v>0</v>
      </c>
      <c r="D48" s="54">
        <f t="shared" si="1"/>
        <v>0</v>
      </c>
      <c r="E48" s="55" t="str">
        <f t="shared" si="0"/>
        <v/>
      </c>
    </row>
    <row r="49" spans="1:5" x14ac:dyDescent="0.2">
      <c r="A49" s="70" t="s">
        <v>97</v>
      </c>
      <c r="B49" s="57">
        <v>610998</v>
      </c>
      <c r="C49" s="58">
        <v>389555.20999999996</v>
      </c>
      <c r="D49" s="78">
        <f t="shared" si="1"/>
        <v>221442.79000000004</v>
      </c>
      <c r="E49" s="79">
        <f t="shared" si="0"/>
        <v>0.56845033596136496</v>
      </c>
    </row>
    <row r="50" spans="1:5" x14ac:dyDescent="0.2">
      <c r="A50" s="76" t="s">
        <v>98</v>
      </c>
      <c r="B50" s="62"/>
      <c r="C50" s="63"/>
      <c r="D50" s="80">
        <f t="shared" si="1"/>
        <v>0</v>
      </c>
      <c r="E50" s="81" t="str">
        <f t="shared" si="0"/>
        <v/>
      </c>
    </row>
    <row r="51" spans="1:5" x14ac:dyDescent="0.2">
      <c r="A51" s="45" t="s">
        <v>99</v>
      </c>
      <c r="B51" s="46">
        <v>1184257</v>
      </c>
      <c r="C51" s="47">
        <v>2902456.0799999996</v>
      </c>
      <c r="D51" s="48">
        <f t="shared" si="1"/>
        <v>-1718199.0799999996</v>
      </c>
      <c r="E51" s="49">
        <f t="shared" si="0"/>
        <v>-0.591981078314887</v>
      </c>
    </row>
    <row r="52" spans="1:5" x14ac:dyDescent="0.2">
      <c r="A52" s="45" t="s">
        <v>100</v>
      </c>
      <c r="B52" s="46">
        <v>0</v>
      </c>
      <c r="C52" s="47">
        <v>0</v>
      </c>
      <c r="D52" s="48">
        <f t="shared" si="1"/>
        <v>0</v>
      </c>
      <c r="E52" s="49" t="str">
        <f t="shared" si="0"/>
        <v/>
      </c>
    </row>
    <row r="53" spans="1:5" x14ac:dyDescent="0.2">
      <c r="A53" s="45" t="s">
        <v>101</v>
      </c>
      <c r="B53" s="46">
        <v>0</v>
      </c>
      <c r="C53" s="47">
        <v>0</v>
      </c>
      <c r="D53" s="48">
        <f t="shared" si="1"/>
        <v>0</v>
      </c>
      <c r="E53" s="49" t="str">
        <f t="shared" si="0"/>
        <v/>
      </c>
    </row>
    <row r="54" spans="1:5" x14ac:dyDescent="0.2">
      <c r="A54" s="45" t="s">
        <v>102</v>
      </c>
      <c r="B54" s="46">
        <v>2089795</v>
      </c>
      <c r="C54" s="47">
        <v>3108580.87</v>
      </c>
      <c r="D54" s="48">
        <f t="shared" si="1"/>
        <v>-1018785.8700000001</v>
      </c>
      <c r="E54" s="49">
        <f t="shared" si="0"/>
        <v>-0.32773342969198677</v>
      </c>
    </row>
    <row r="55" spans="1:5" x14ac:dyDescent="0.2">
      <c r="A55" s="45" t="s">
        <v>103</v>
      </c>
      <c r="B55" s="46">
        <v>0</v>
      </c>
      <c r="C55" s="47">
        <v>0</v>
      </c>
      <c r="D55" s="48">
        <f t="shared" si="1"/>
        <v>0</v>
      </c>
      <c r="E55" s="49" t="str">
        <f t="shared" si="0"/>
        <v/>
      </c>
    </row>
    <row r="56" spans="1:5" x14ac:dyDescent="0.2">
      <c r="A56" s="45" t="s">
        <v>104</v>
      </c>
      <c r="B56" s="46">
        <v>19451</v>
      </c>
      <c r="C56" s="47">
        <v>14951.759999999998</v>
      </c>
      <c r="D56" s="48">
        <f t="shared" si="1"/>
        <v>4499.2400000000016</v>
      </c>
      <c r="E56" s="49">
        <f t="shared" si="0"/>
        <v>0.30091708267120404</v>
      </c>
    </row>
    <row r="57" spans="1:5" x14ac:dyDescent="0.2">
      <c r="A57" s="45" t="s">
        <v>105</v>
      </c>
      <c r="B57" s="46">
        <v>0</v>
      </c>
      <c r="C57" s="47">
        <v>0</v>
      </c>
      <c r="D57" s="48">
        <f t="shared" si="1"/>
        <v>0</v>
      </c>
      <c r="E57" s="49" t="str">
        <f t="shared" si="0"/>
        <v/>
      </c>
    </row>
    <row r="58" spans="1:5" x14ac:dyDescent="0.2">
      <c r="A58" s="69" t="s">
        <v>106</v>
      </c>
      <c r="B58" s="52">
        <v>451042</v>
      </c>
      <c r="C58" s="53">
        <v>52645.52</v>
      </c>
      <c r="D58" s="54">
        <f>+B58-C58</f>
        <v>398396.48</v>
      </c>
      <c r="E58" s="55">
        <f t="shared" si="0"/>
        <v>7.5675286330156872</v>
      </c>
    </row>
    <row r="59" spans="1:5" x14ac:dyDescent="0.2">
      <c r="A59" s="70" t="s">
        <v>97</v>
      </c>
      <c r="B59" s="57">
        <v>3744545</v>
      </c>
      <c r="C59" s="58">
        <v>6078635.2299999986</v>
      </c>
      <c r="D59" s="59">
        <f>+B59-C59</f>
        <v>-2334090.2299999986</v>
      </c>
      <c r="E59" s="60">
        <f t="shared" si="0"/>
        <v>-0.38398261150472079</v>
      </c>
    </row>
    <row r="60" spans="1:5" x14ac:dyDescent="0.2">
      <c r="A60" s="76" t="s">
        <v>107</v>
      </c>
      <c r="B60" s="62"/>
      <c r="C60" s="63"/>
      <c r="D60" s="64">
        <f t="shared" si="1"/>
        <v>0</v>
      </c>
      <c r="E60" s="65" t="str">
        <f t="shared" si="0"/>
        <v/>
      </c>
    </row>
    <row r="61" spans="1:5" x14ac:dyDescent="0.2">
      <c r="A61" s="45" t="s">
        <v>108</v>
      </c>
      <c r="B61" s="46">
        <v>0</v>
      </c>
      <c r="C61" s="47">
        <v>0</v>
      </c>
      <c r="D61" s="48">
        <f t="shared" si="1"/>
        <v>0</v>
      </c>
      <c r="E61" s="49" t="str">
        <f t="shared" si="0"/>
        <v/>
      </c>
    </row>
    <row r="62" spans="1:5" x14ac:dyDescent="0.2">
      <c r="A62" s="45" t="s">
        <v>109</v>
      </c>
      <c r="B62" s="46">
        <v>0</v>
      </c>
      <c r="C62" s="47">
        <v>0</v>
      </c>
      <c r="D62" s="48">
        <f t="shared" si="1"/>
        <v>0</v>
      </c>
      <c r="E62" s="49" t="str">
        <f t="shared" si="0"/>
        <v/>
      </c>
    </row>
    <row r="63" spans="1:5" x14ac:dyDescent="0.2">
      <c r="A63" s="45" t="s">
        <v>110</v>
      </c>
      <c r="B63" s="46">
        <v>0</v>
      </c>
      <c r="C63" s="47">
        <v>0</v>
      </c>
      <c r="D63" s="48">
        <f t="shared" si="1"/>
        <v>0</v>
      </c>
      <c r="E63" s="49" t="str">
        <f t="shared" si="0"/>
        <v/>
      </c>
    </row>
    <row r="64" spans="1:5" x14ac:dyDescent="0.2">
      <c r="A64" s="45" t="s">
        <v>111</v>
      </c>
      <c r="B64" s="46">
        <v>0</v>
      </c>
      <c r="C64" s="47">
        <v>0</v>
      </c>
      <c r="D64" s="48">
        <f t="shared" si="1"/>
        <v>0</v>
      </c>
      <c r="E64" s="49" t="str">
        <f t="shared" si="0"/>
        <v/>
      </c>
    </row>
    <row r="65" spans="1:5" x14ac:dyDescent="0.2">
      <c r="A65" s="45" t="s">
        <v>112</v>
      </c>
      <c r="B65" s="46">
        <v>0</v>
      </c>
      <c r="C65" s="47">
        <v>0</v>
      </c>
      <c r="D65" s="48">
        <f t="shared" si="1"/>
        <v>0</v>
      </c>
      <c r="E65" s="49" t="str">
        <f t="shared" si="0"/>
        <v/>
      </c>
    </row>
    <row r="66" spans="1:5" x14ac:dyDescent="0.2">
      <c r="A66" s="45" t="s">
        <v>113</v>
      </c>
      <c r="B66" s="46">
        <v>0</v>
      </c>
      <c r="C66" s="47">
        <v>0</v>
      </c>
      <c r="D66" s="48">
        <f t="shared" si="1"/>
        <v>0</v>
      </c>
      <c r="E66" s="49" t="str">
        <f t="shared" si="0"/>
        <v/>
      </c>
    </row>
    <row r="67" spans="1:5" x14ac:dyDescent="0.2">
      <c r="A67" s="66" t="s">
        <v>114</v>
      </c>
      <c r="B67" s="52">
        <v>0</v>
      </c>
      <c r="C67" s="53">
        <v>0</v>
      </c>
      <c r="D67" s="54">
        <f t="shared" si="1"/>
        <v>0</v>
      </c>
      <c r="E67" s="55" t="str">
        <f t="shared" si="0"/>
        <v/>
      </c>
    </row>
    <row r="68" spans="1:5" x14ac:dyDescent="0.2">
      <c r="A68" s="70" t="s">
        <v>97</v>
      </c>
      <c r="B68" s="57">
        <v>0</v>
      </c>
      <c r="C68" s="58">
        <v>0</v>
      </c>
      <c r="D68" s="59">
        <f t="shared" si="1"/>
        <v>0</v>
      </c>
      <c r="E68" s="60" t="str">
        <f t="shared" ref="E68:E76" si="2">IFERROR((B68-C68)/C68,"")</f>
        <v/>
      </c>
    </row>
    <row r="69" spans="1:5" x14ac:dyDescent="0.2">
      <c r="A69" s="76" t="s">
        <v>115</v>
      </c>
      <c r="B69" s="62"/>
      <c r="C69" s="63"/>
      <c r="D69" s="64">
        <f t="shared" si="1"/>
        <v>0</v>
      </c>
      <c r="E69" s="65" t="str">
        <f t="shared" si="2"/>
        <v/>
      </c>
    </row>
    <row r="70" spans="1:5" x14ac:dyDescent="0.2">
      <c r="A70" s="45" t="s">
        <v>116</v>
      </c>
      <c r="B70" s="46">
        <v>64891647</v>
      </c>
      <c r="C70" s="47">
        <v>57284619.920000002</v>
      </c>
      <c r="D70" s="48">
        <f t="shared" si="1"/>
        <v>7607027.0799999982</v>
      </c>
      <c r="E70" s="49">
        <f t="shared" si="2"/>
        <v>0.13279353324895024</v>
      </c>
    </row>
    <row r="71" spans="1:5" x14ac:dyDescent="0.2">
      <c r="A71" s="45" t="s">
        <v>117</v>
      </c>
      <c r="B71" s="46">
        <v>0</v>
      </c>
      <c r="C71" s="47">
        <v>0</v>
      </c>
      <c r="D71" s="48">
        <f t="shared" si="1"/>
        <v>0</v>
      </c>
      <c r="E71" s="49" t="str">
        <f t="shared" si="2"/>
        <v/>
      </c>
    </row>
    <row r="72" spans="1:5" x14ac:dyDescent="0.2">
      <c r="A72" s="66" t="s">
        <v>118</v>
      </c>
      <c r="B72" s="52">
        <v>909298</v>
      </c>
      <c r="C72" s="53">
        <v>553153.86</v>
      </c>
      <c r="D72" s="82">
        <f>+B72-C72</f>
        <v>356144.14</v>
      </c>
      <c r="E72" s="83">
        <f t="shared" si="2"/>
        <v>0.64384281798196263</v>
      </c>
    </row>
    <row r="73" spans="1:5" x14ac:dyDescent="0.2">
      <c r="A73" s="70" t="s">
        <v>97</v>
      </c>
      <c r="B73" s="57">
        <v>65800945</v>
      </c>
      <c r="C73" s="57">
        <v>57837773.780000001</v>
      </c>
      <c r="D73" s="78">
        <f t="shared" ref="D73:D76" si="3">+B73-C73</f>
        <v>7963171.2199999988</v>
      </c>
      <c r="E73" s="79">
        <f t="shared" si="2"/>
        <v>0.13768115021663613</v>
      </c>
    </row>
    <row r="74" spans="1:5" x14ac:dyDescent="0.2">
      <c r="A74" s="56" t="s">
        <v>119</v>
      </c>
      <c r="B74" s="57">
        <v>70156488</v>
      </c>
      <c r="C74" s="57">
        <v>64305964.219999999</v>
      </c>
      <c r="D74" s="78">
        <f>+B74-C74-0.5</f>
        <v>5850523.2800000012</v>
      </c>
      <c r="E74" s="79">
        <f t="shared" si="2"/>
        <v>9.0979489242778683E-2</v>
      </c>
    </row>
    <row r="75" spans="1:5" x14ac:dyDescent="0.2">
      <c r="A75" s="84" t="s">
        <v>120</v>
      </c>
      <c r="B75" s="85">
        <v>0</v>
      </c>
      <c r="C75" s="86">
        <v>0</v>
      </c>
      <c r="D75" s="87">
        <f t="shared" si="3"/>
        <v>0</v>
      </c>
      <c r="E75" s="88" t="str">
        <f t="shared" si="2"/>
        <v/>
      </c>
    </row>
    <row r="76" spans="1:5" ht="13.5" thickBot="1" x14ac:dyDescent="0.25">
      <c r="A76" s="89" t="s">
        <v>121</v>
      </c>
      <c r="B76" s="90">
        <v>89789560</v>
      </c>
      <c r="C76" s="90">
        <v>82183972.650000006</v>
      </c>
      <c r="D76" s="91">
        <f t="shared" si="3"/>
        <v>7605587.349999994</v>
      </c>
      <c r="E76" s="92">
        <f t="shared" si="2"/>
        <v>9.2543437665032285E-2</v>
      </c>
    </row>
    <row r="77" spans="1:5" x14ac:dyDescent="0.2">
      <c r="E77" s="93"/>
    </row>
    <row r="78" spans="1:5" ht="13.5" thickBot="1" x14ac:dyDescent="0.25">
      <c r="E78" s="93"/>
    </row>
    <row r="79" spans="1:5" ht="14.25" thickBot="1" x14ac:dyDescent="0.25">
      <c r="A79" s="30" t="s">
        <v>122</v>
      </c>
      <c r="B79" s="31">
        <v>44926</v>
      </c>
      <c r="C79" s="94">
        <v>44561</v>
      </c>
      <c r="D79" s="33" t="s">
        <v>50</v>
      </c>
      <c r="E79" s="34" t="s">
        <v>51</v>
      </c>
    </row>
    <row r="80" spans="1:5" x14ac:dyDescent="0.2">
      <c r="A80" s="40" t="s">
        <v>123</v>
      </c>
      <c r="B80" s="95"/>
      <c r="C80" s="96"/>
      <c r="D80" s="97"/>
      <c r="E80" s="98" t="str">
        <f>IFERROR((B80-C80)/C80,"")</f>
        <v/>
      </c>
    </row>
    <row r="81" spans="1:5" x14ac:dyDescent="0.2">
      <c r="A81" s="45" t="s">
        <v>124</v>
      </c>
      <c r="B81" s="46">
        <v>17847167</v>
      </c>
      <c r="C81" s="46">
        <v>17847166.780000001</v>
      </c>
      <c r="D81" s="99">
        <f>+B81-C81</f>
        <v>0.2199999988079071</v>
      </c>
      <c r="E81" s="100">
        <f t="shared" ref="E81:E117" si="4">IFERROR((B81-C81)/C81,"")</f>
        <v>1.2326886475585852E-8</v>
      </c>
    </row>
    <row r="82" spans="1:5" x14ac:dyDescent="0.2">
      <c r="A82" s="45" t="s">
        <v>125</v>
      </c>
      <c r="B82" s="46">
        <v>0</v>
      </c>
      <c r="C82" s="46">
        <v>0</v>
      </c>
      <c r="D82" s="99">
        <f t="shared" ref="D82:D117" si="5">+B82-C82</f>
        <v>0</v>
      </c>
      <c r="E82" s="100" t="str">
        <f t="shared" si="4"/>
        <v/>
      </c>
    </row>
    <row r="83" spans="1:5" x14ac:dyDescent="0.2">
      <c r="A83" s="45" t="s">
        <v>126</v>
      </c>
      <c r="B83" s="46">
        <v>0</v>
      </c>
      <c r="C83" s="46">
        <v>0</v>
      </c>
      <c r="D83" s="99">
        <f t="shared" si="5"/>
        <v>0</v>
      </c>
      <c r="E83" s="100" t="str">
        <f t="shared" si="4"/>
        <v/>
      </c>
    </row>
    <row r="84" spans="1:5" x14ac:dyDescent="0.2">
      <c r="A84" s="45" t="s">
        <v>127</v>
      </c>
      <c r="B84" s="46">
        <v>0</v>
      </c>
      <c r="C84" s="46">
        <v>0</v>
      </c>
      <c r="D84" s="99">
        <f t="shared" si="5"/>
        <v>0</v>
      </c>
      <c r="E84" s="100" t="str">
        <f t="shared" si="4"/>
        <v/>
      </c>
    </row>
    <row r="85" spans="1:5" x14ac:dyDescent="0.2">
      <c r="A85" s="45" t="s">
        <v>128</v>
      </c>
      <c r="B85" s="46">
        <v>0</v>
      </c>
      <c r="C85" s="46">
        <v>0</v>
      </c>
      <c r="D85" s="99">
        <f t="shared" si="5"/>
        <v>0</v>
      </c>
      <c r="E85" s="100" t="str">
        <f t="shared" si="4"/>
        <v/>
      </c>
    </row>
    <row r="86" spans="1:5" x14ac:dyDescent="0.2">
      <c r="A86" s="45" t="s">
        <v>129</v>
      </c>
      <c r="B86" s="46">
        <v>0</v>
      </c>
      <c r="C86" s="46">
        <v>0</v>
      </c>
      <c r="D86" s="99">
        <f t="shared" si="5"/>
        <v>0</v>
      </c>
      <c r="E86" s="100" t="str">
        <f t="shared" si="4"/>
        <v/>
      </c>
    </row>
    <row r="87" spans="1:5" x14ac:dyDescent="0.2">
      <c r="A87" s="45" t="s">
        <v>130</v>
      </c>
      <c r="B87" s="46">
        <v>0</v>
      </c>
      <c r="C87" s="46">
        <v>0</v>
      </c>
      <c r="D87" s="99">
        <f t="shared" si="5"/>
        <v>0</v>
      </c>
      <c r="E87" s="100" t="str">
        <f t="shared" si="4"/>
        <v/>
      </c>
    </row>
    <row r="88" spans="1:5" x14ac:dyDescent="0.2">
      <c r="A88" s="45" t="s">
        <v>131</v>
      </c>
      <c r="B88" s="46">
        <v>45744962</v>
      </c>
      <c r="C88" s="46">
        <v>42683557.229999997</v>
      </c>
      <c r="D88" s="99">
        <f>+B88-C88</f>
        <v>3061404.7700000033</v>
      </c>
      <c r="E88" s="100">
        <f t="shared" si="4"/>
        <v>7.1723281016707413E-2</v>
      </c>
    </row>
    <row r="89" spans="1:5" x14ac:dyDescent="0.2">
      <c r="A89" s="45" t="s">
        <v>132</v>
      </c>
      <c r="B89" s="46">
        <v>2969336</v>
      </c>
      <c r="C89" s="46">
        <v>3061405.32</v>
      </c>
      <c r="D89" s="99">
        <f t="shared" si="5"/>
        <v>-92069.319999999832</v>
      </c>
      <c r="E89" s="100">
        <f t="shared" si="4"/>
        <v>-3.0074201347503975E-2</v>
      </c>
    </row>
    <row r="90" spans="1:5" x14ac:dyDescent="0.2">
      <c r="A90" s="45" t="s">
        <v>133</v>
      </c>
      <c r="B90" s="50">
        <v>0</v>
      </c>
      <c r="C90" s="50">
        <v>0</v>
      </c>
      <c r="D90" s="99">
        <f t="shared" si="5"/>
        <v>0</v>
      </c>
      <c r="E90" s="100" t="str">
        <f t="shared" si="4"/>
        <v/>
      </c>
    </row>
    <row r="91" spans="1:5" x14ac:dyDescent="0.2">
      <c r="A91" s="56" t="s">
        <v>97</v>
      </c>
      <c r="B91" s="57">
        <f>SUM(B81:B90)</f>
        <v>66561465</v>
      </c>
      <c r="C91" s="57">
        <v>63592129.329999998</v>
      </c>
      <c r="D91" s="101">
        <f t="shared" si="5"/>
        <v>2969335.6700000018</v>
      </c>
      <c r="E91" s="102">
        <f t="shared" si="4"/>
        <v>4.6693446206073151E-2</v>
      </c>
    </row>
    <row r="92" spans="1:5" x14ac:dyDescent="0.2">
      <c r="A92" s="40" t="s">
        <v>134</v>
      </c>
      <c r="B92" s="46"/>
      <c r="C92" s="46"/>
      <c r="D92" s="99">
        <f t="shared" si="5"/>
        <v>0</v>
      </c>
      <c r="E92" s="100" t="str">
        <f t="shared" si="4"/>
        <v/>
      </c>
    </row>
    <row r="93" spans="1:5" x14ac:dyDescent="0.2">
      <c r="A93" s="45" t="s">
        <v>135</v>
      </c>
      <c r="B93" s="46">
        <v>0</v>
      </c>
      <c r="C93" s="46">
        <v>0</v>
      </c>
      <c r="D93" s="99">
        <f t="shared" si="5"/>
        <v>0</v>
      </c>
      <c r="E93" s="100" t="str">
        <f t="shared" si="4"/>
        <v/>
      </c>
    </row>
    <row r="94" spans="1:5" x14ac:dyDescent="0.2">
      <c r="A94" s="45" t="s">
        <v>136</v>
      </c>
      <c r="B94" s="46">
        <v>0</v>
      </c>
      <c r="C94" s="46">
        <v>0</v>
      </c>
      <c r="D94" s="99">
        <f t="shared" si="5"/>
        <v>0</v>
      </c>
      <c r="E94" s="100" t="str">
        <f t="shared" si="4"/>
        <v/>
      </c>
    </row>
    <row r="95" spans="1:5" x14ac:dyDescent="0.2">
      <c r="A95" s="45" t="s">
        <v>137</v>
      </c>
      <c r="B95" s="46">
        <v>0</v>
      </c>
      <c r="C95" s="46">
        <v>0</v>
      </c>
      <c r="D95" s="99">
        <f t="shared" si="5"/>
        <v>0</v>
      </c>
      <c r="E95" s="100" t="str">
        <f t="shared" si="4"/>
        <v/>
      </c>
    </row>
    <row r="96" spans="1:5" x14ac:dyDescent="0.2">
      <c r="A96" s="45" t="s">
        <v>138</v>
      </c>
      <c r="B96" s="46">
        <v>12244960</v>
      </c>
      <c r="C96" s="46">
        <v>9844111.8200000003</v>
      </c>
      <c r="D96" s="99">
        <f>+B96-C96</f>
        <v>2400848.1799999997</v>
      </c>
      <c r="E96" s="100">
        <f t="shared" si="4"/>
        <v>0.24388672374914161</v>
      </c>
    </row>
    <row r="97" spans="1:5" x14ac:dyDescent="0.2">
      <c r="A97" s="56" t="s">
        <v>97</v>
      </c>
      <c r="B97" s="57">
        <v>12244960</v>
      </c>
      <c r="C97" s="57">
        <v>9844111.8200000003</v>
      </c>
      <c r="D97" s="101">
        <f>+B97-C97</f>
        <v>2400848.1799999997</v>
      </c>
      <c r="E97" s="102">
        <f t="shared" si="4"/>
        <v>0.24388672374914161</v>
      </c>
    </row>
    <row r="98" spans="1:5" x14ac:dyDescent="0.2">
      <c r="A98" s="103" t="s">
        <v>139</v>
      </c>
      <c r="B98" s="52">
        <v>0</v>
      </c>
      <c r="C98" s="52"/>
      <c r="D98" s="104">
        <f t="shared" si="5"/>
        <v>0</v>
      </c>
      <c r="E98" s="105" t="str">
        <f t="shared" si="4"/>
        <v/>
      </c>
    </row>
    <row r="99" spans="1:5" x14ac:dyDescent="0.2">
      <c r="A99" s="84" t="s">
        <v>140</v>
      </c>
      <c r="B99" s="62"/>
      <c r="C99" s="62"/>
      <c r="D99" s="106">
        <f t="shared" si="5"/>
        <v>0</v>
      </c>
      <c r="E99" s="107" t="str">
        <f t="shared" si="4"/>
        <v/>
      </c>
    </row>
    <row r="100" spans="1:5" x14ac:dyDescent="0.2">
      <c r="A100" s="45" t="s">
        <v>141</v>
      </c>
      <c r="B100" s="46">
        <v>0</v>
      </c>
      <c r="C100" s="46">
        <v>0</v>
      </c>
      <c r="D100" s="99">
        <f t="shared" si="5"/>
        <v>0</v>
      </c>
      <c r="E100" s="100" t="str">
        <f t="shared" si="4"/>
        <v/>
      </c>
    </row>
    <row r="101" spans="1:5" x14ac:dyDescent="0.2">
      <c r="A101" s="45" t="s">
        <v>142</v>
      </c>
      <c r="B101" s="46">
        <v>0</v>
      </c>
      <c r="C101" s="46">
        <v>0</v>
      </c>
      <c r="D101" s="99">
        <f t="shared" si="5"/>
        <v>0</v>
      </c>
      <c r="E101" s="100" t="str">
        <f t="shared" si="4"/>
        <v/>
      </c>
    </row>
    <row r="102" spans="1:5" x14ac:dyDescent="0.2">
      <c r="A102" s="45" t="s">
        <v>143</v>
      </c>
      <c r="B102" s="46">
        <v>0</v>
      </c>
      <c r="C102" s="46">
        <v>0</v>
      </c>
      <c r="D102" s="99">
        <f t="shared" si="5"/>
        <v>0</v>
      </c>
      <c r="E102" s="100" t="str">
        <f t="shared" si="4"/>
        <v/>
      </c>
    </row>
    <row r="103" spans="1:5" x14ac:dyDescent="0.2">
      <c r="A103" s="45" t="s">
        <v>144</v>
      </c>
      <c r="B103" s="46">
        <v>0</v>
      </c>
      <c r="C103" s="46">
        <v>0</v>
      </c>
      <c r="D103" s="99">
        <f t="shared" si="5"/>
        <v>0</v>
      </c>
      <c r="E103" s="100" t="str">
        <f t="shared" si="4"/>
        <v/>
      </c>
    </row>
    <row r="104" spans="1:5" x14ac:dyDescent="0.2">
      <c r="A104" s="45" t="s">
        <v>145</v>
      </c>
      <c r="B104" s="46">
        <v>0</v>
      </c>
      <c r="C104" s="46">
        <v>0</v>
      </c>
      <c r="D104" s="99">
        <f t="shared" si="5"/>
        <v>0</v>
      </c>
      <c r="E104" s="100" t="str">
        <f t="shared" si="4"/>
        <v/>
      </c>
    </row>
    <row r="105" spans="1:5" x14ac:dyDescent="0.2">
      <c r="A105" s="45" t="s">
        <v>146</v>
      </c>
      <c r="B105" s="50">
        <v>0</v>
      </c>
      <c r="C105" s="50">
        <v>0</v>
      </c>
      <c r="D105" s="99">
        <f t="shared" si="5"/>
        <v>0</v>
      </c>
      <c r="E105" s="100" t="str">
        <f t="shared" si="4"/>
        <v/>
      </c>
    </row>
    <row r="106" spans="1:5" x14ac:dyDescent="0.2">
      <c r="A106" s="45" t="s">
        <v>147</v>
      </c>
      <c r="B106" s="46">
        <v>6630066</v>
      </c>
      <c r="C106" s="46">
        <v>6060875.4299999997</v>
      </c>
      <c r="D106" s="99">
        <f>+B106-C106-1</f>
        <v>569189.5700000003</v>
      </c>
      <c r="E106" s="100">
        <f t="shared" si="4"/>
        <v>9.3912270029941916E-2</v>
      </c>
    </row>
    <row r="107" spans="1:5" x14ac:dyDescent="0.2">
      <c r="A107" s="45" t="s">
        <v>148</v>
      </c>
      <c r="B107" s="46">
        <v>0</v>
      </c>
      <c r="C107" s="46">
        <v>0</v>
      </c>
      <c r="D107" s="99">
        <f>+B107-C107</f>
        <v>0</v>
      </c>
      <c r="E107" s="100" t="str">
        <f t="shared" si="4"/>
        <v/>
      </c>
    </row>
    <row r="108" spans="1:5" x14ac:dyDescent="0.2">
      <c r="A108" s="45" t="s">
        <v>149</v>
      </c>
      <c r="B108" s="46">
        <v>0</v>
      </c>
      <c r="C108" s="46">
        <v>0</v>
      </c>
      <c r="D108" s="99">
        <f t="shared" si="5"/>
        <v>0</v>
      </c>
      <c r="E108" s="100" t="str">
        <f t="shared" si="4"/>
        <v/>
      </c>
    </row>
    <row r="109" spans="1:5" x14ac:dyDescent="0.2">
      <c r="A109" s="45" t="s">
        <v>150</v>
      </c>
      <c r="B109" s="46">
        <v>0</v>
      </c>
      <c r="C109" s="46">
        <v>0</v>
      </c>
      <c r="D109" s="99">
        <f t="shared" si="5"/>
        <v>0</v>
      </c>
      <c r="E109" s="100" t="str">
        <f t="shared" si="4"/>
        <v/>
      </c>
    </row>
    <row r="110" spans="1:5" x14ac:dyDescent="0.2">
      <c r="A110" s="45" t="s">
        <v>151</v>
      </c>
      <c r="B110" s="46">
        <v>748783</v>
      </c>
      <c r="C110" s="46">
        <v>0</v>
      </c>
      <c r="D110" s="99">
        <f t="shared" si="5"/>
        <v>748783</v>
      </c>
      <c r="E110" s="100" t="str">
        <f t="shared" si="4"/>
        <v/>
      </c>
    </row>
    <row r="111" spans="1:5" x14ac:dyDescent="0.2">
      <c r="A111" s="45" t="s">
        <v>152</v>
      </c>
      <c r="B111" s="46">
        <v>0</v>
      </c>
      <c r="C111" s="46">
        <v>0</v>
      </c>
      <c r="D111" s="99">
        <f t="shared" si="5"/>
        <v>0</v>
      </c>
      <c r="E111" s="100" t="str">
        <f t="shared" si="4"/>
        <v/>
      </c>
    </row>
    <row r="112" spans="1:5" x14ac:dyDescent="0.2">
      <c r="A112" s="45" t="s">
        <v>153</v>
      </c>
      <c r="B112" s="46">
        <v>1340098</v>
      </c>
      <c r="C112" s="46">
        <v>567922.43999999994</v>
      </c>
      <c r="D112" s="99">
        <f>+B112-C112-1</f>
        <v>772174.56</v>
      </c>
      <c r="E112" s="100">
        <f t="shared" si="4"/>
        <v>1.3596496732898953</v>
      </c>
    </row>
    <row r="113" spans="1:5" x14ac:dyDescent="0.2">
      <c r="A113" s="45" t="s">
        <v>154</v>
      </c>
      <c r="B113" s="46">
        <v>733059</v>
      </c>
      <c r="C113" s="46">
        <v>695426.32000000007</v>
      </c>
      <c r="D113" s="99">
        <f t="shared" si="5"/>
        <v>37632.679999999935</v>
      </c>
      <c r="E113" s="100">
        <f t="shared" si="4"/>
        <v>5.4114546599271555E-2</v>
      </c>
    </row>
    <row r="114" spans="1:5" x14ac:dyDescent="0.2">
      <c r="A114" s="66" t="s">
        <v>155</v>
      </c>
      <c r="B114" s="52">
        <v>1308677</v>
      </c>
      <c r="C114" s="52">
        <v>748956.61</v>
      </c>
      <c r="D114" s="104">
        <f>+B114-C114+1</f>
        <v>559721.39</v>
      </c>
      <c r="E114" s="105">
        <f t="shared" si="4"/>
        <v>0.74733353378108247</v>
      </c>
    </row>
    <row r="115" spans="1:5" x14ac:dyDescent="0.2">
      <c r="A115" s="70" t="s">
        <v>97</v>
      </c>
      <c r="B115" s="108">
        <v>10760683</v>
      </c>
      <c r="C115" s="108">
        <v>8073179.7999999998</v>
      </c>
      <c r="D115" s="109">
        <f>+B115-C115</f>
        <v>2687503.2</v>
      </c>
      <c r="E115" s="110">
        <f t="shared" si="4"/>
        <v>0.33289277169325526</v>
      </c>
    </row>
    <row r="116" spans="1:5" x14ac:dyDescent="0.2">
      <c r="A116" s="84" t="s">
        <v>156</v>
      </c>
      <c r="B116" s="52">
        <v>222452</v>
      </c>
      <c r="C116" s="46">
        <v>674551.7</v>
      </c>
      <c r="D116" s="99">
        <f t="shared" si="5"/>
        <v>-452099.69999999995</v>
      </c>
      <c r="E116" s="100">
        <f t="shared" si="4"/>
        <v>-0.67022246033921484</v>
      </c>
    </row>
    <row r="117" spans="1:5" ht="13.5" thickBot="1" x14ac:dyDescent="0.25">
      <c r="A117" s="111" t="s">
        <v>157</v>
      </c>
      <c r="B117" s="112">
        <f>B91+B97+B115+B116</f>
        <v>89789560</v>
      </c>
      <c r="C117" s="113">
        <v>82183972.650000006</v>
      </c>
      <c r="D117" s="114">
        <f t="shared" si="5"/>
        <v>7605587.349999994</v>
      </c>
      <c r="E117" s="115">
        <f t="shared" si="4"/>
        <v>9.2543437665032285E-2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64C8B-8C76-4CD4-8206-7641A8D0D55E}">
  <dimension ref="B1:F54"/>
  <sheetViews>
    <sheetView tabSelected="1" workbookViewId="0">
      <selection activeCell="C17" sqref="C17"/>
    </sheetView>
  </sheetViews>
  <sheetFormatPr defaultRowHeight="12.75" x14ac:dyDescent="0.2"/>
  <cols>
    <col min="1" max="1" width="9.140625" style="29"/>
    <col min="2" max="2" width="41.28515625" style="29" customWidth="1"/>
    <col min="3" max="3" width="20.5703125" style="29" customWidth="1"/>
    <col min="4" max="4" width="23.28515625" style="29" customWidth="1"/>
    <col min="5" max="5" width="28.7109375" style="29" customWidth="1"/>
    <col min="6" max="6" width="24.28515625" style="29" customWidth="1"/>
    <col min="7" max="16384" width="9.140625" style="29"/>
  </cols>
  <sheetData>
    <row r="1" spans="2:6" ht="13.5" thickBot="1" x14ac:dyDescent="0.25"/>
    <row r="2" spans="2:6" ht="13.5" thickBot="1" x14ac:dyDescent="0.25">
      <c r="B2" s="30" t="s">
        <v>158</v>
      </c>
      <c r="C2" s="116">
        <v>2022</v>
      </c>
      <c r="D2" s="116">
        <v>2021</v>
      </c>
      <c r="E2" s="116" t="s">
        <v>50</v>
      </c>
      <c r="F2" s="117" t="s">
        <v>51</v>
      </c>
    </row>
    <row r="3" spans="2:6" x14ac:dyDescent="0.2">
      <c r="B3" s="118" t="s">
        <v>159</v>
      </c>
      <c r="C3" s="119"/>
      <c r="D3" s="119"/>
      <c r="E3" s="119"/>
      <c r="F3" s="120" t="str">
        <f>IFERROR((C3-D3)/D3,"")</f>
        <v/>
      </c>
    </row>
    <row r="4" spans="2:6" x14ac:dyDescent="0.2">
      <c r="B4" s="121" t="s">
        <v>160</v>
      </c>
      <c r="C4" s="122">
        <v>1691660</v>
      </c>
      <c r="D4" s="122">
        <v>1057145.0699999998</v>
      </c>
      <c r="E4" s="122">
        <f>+C4-D4</f>
        <v>634514.93000000017</v>
      </c>
      <c r="F4" s="43">
        <f t="shared" ref="F4:F54" si="0">IFERROR((C4-D4)/D4,"")</f>
        <v>0.60021556927849107</v>
      </c>
    </row>
    <row r="5" spans="2:6" ht="22.5" x14ac:dyDescent="0.2">
      <c r="B5" s="121" t="s">
        <v>161</v>
      </c>
      <c r="C5" s="122">
        <v>0</v>
      </c>
      <c r="D5" s="122">
        <v>0</v>
      </c>
      <c r="E5" s="122">
        <f t="shared" ref="E5:E54" si="1">+C5-D5</f>
        <v>0</v>
      </c>
      <c r="F5" s="43" t="str">
        <f t="shared" si="0"/>
        <v/>
      </c>
    </row>
    <row r="6" spans="2:6" x14ac:dyDescent="0.2">
      <c r="B6" s="121" t="s">
        <v>162</v>
      </c>
      <c r="C6" s="122">
        <v>0</v>
      </c>
      <c r="D6" s="122">
        <v>0</v>
      </c>
      <c r="E6" s="122">
        <f t="shared" si="1"/>
        <v>0</v>
      </c>
      <c r="F6" s="43" t="str">
        <f t="shared" si="0"/>
        <v/>
      </c>
    </row>
    <row r="7" spans="2:6" x14ac:dyDescent="0.2">
      <c r="B7" s="121" t="s">
        <v>163</v>
      </c>
      <c r="C7" s="122">
        <v>0</v>
      </c>
      <c r="D7" s="122">
        <v>0</v>
      </c>
      <c r="E7" s="122">
        <f t="shared" si="1"/>
        <v>0</v>
      </c>
      <c r="F7" s="43" t="str">
        <f t="shared" si="0"/>
        <v/>
      </c>
    </row>
    <row r="8" spans="2:6" ht="22.5" x14ac:dyDescent="0.2">
      <c r="B8" s="121" t="s">
        <v>164</v>
      </c>
      <c r="C8" s="122">
        <v>34067257</v>
      </c>
      <c r="D8" s="122">
        <v>34106054.759999998</v>
      </c>
      <c r="E8" s="122">
        <f t="shared" si="1"/>
        <v>-38797.759999997914</v>
      </c>
      <c r="F8" s="43">
        <f t="shared" si="0"/>
        <v>-1.1375622385237124E-3</v>
      </c>
    </row>
    <row r="9" spans="2:6" x14ac:dyDescent="0.2">
      <c r="B9" s="118" t="s">
        <v>97</v>
      </c>
      <c r="C9" s="123">
        <v>35758917</v>
      </c>
      <c r="D9" s="123">
        <v>35163199.829999998</v>
      </c>
      <c r="E9" s="123">
        <f t="shared" si="1"/>
        <v>595717.17000000179</v>
      </c>
      <c r="F9" s="124">
        <f t="shared" si="0"/>
        <v>1.6941494883288662E-2</v>
      </c>
    </row>
    <row r="10" spans="2:6" x14ac:dyDescent="0.2">
      <c r="B10" s="118" t="s">
        <v>165</v>
      </c>
      <c r="C10" s="125"/>
      <c r="D10" s="125"/>
      <c r="E10" s="125">
        <f t="shared" si="1"/>
        <v>0</v>
      </c>
      <c r="F10" s="43" t="str">
        <f t="shared" si="0"/>
        <v/>
      </c>
    </row>
    <row r="11" spans="2:6" ht="22.5" x14ac:dyDescent="0.2">
      <c r="B11" s="121" t="s">
        <v>166</v>
      </c>
      <c r="C11" s="125">
        <v>1300715</v>
      </c>
      <c r="D11" s="125">
        <v>1234508.6099999996</v>
      </c>
      <c r="E11" s="125">
        <f>+C11-D11+1</f>
        <v>66207.390000000363</v>
      </c>
      <c r="F11" s="43">
        <f t="shared" si="0"/>
        <v>5.3629751517083692E-2</v>
      </c>
    </row>
    <row r="12" spans="2:6" x14ac:dyDescent="0.2">
      <c r="B12" s="121" t="s">
        <v>167</v>
      </c>
      <c r="C12" s="125">
        <v>4128550</v>
      </c>
      <c r="D12" s="125">
        <v>4545085.1500000004</v>
      </c>
      <c r="E12" s="125">
        <f>+C12-D12</f>
        <v>-416535.15000000037</v>
      </c>
      <c r="F12" s="43">
        <f t="shared" si="0"/>
        <v>-9.1645180728902376E-2</v>
      </c>
    </row>
    <row r="13" spans="2:6" x14ac:dyDescent="0.2">
      <c r="B13" s="121" t="s">
        <v>168</v>
      </c>
      <c r="C13" s="125">
        <v>689675</v>
      </c>
      <c r="D13" s="125">
        <v>745498.58</v>
      </c>
      <c r="E13" s="125">
        <f>+C13-D13+1</f>
        <v>-55822.579999999958</v>
      </c>
      <c r="F13" s="43">
        <f t="shared" si="0"/>
        <v>-7.4880866976299212E-2</v>
      </c>
    </row>
    <row r="14" spans="2:6" x14ac:dyDescent="0.2">
      <c r="B14" s="121" t="s">
        <v>169</v>
      </c>
      <c r="C14" s="125">
        <v>15927383</v>
      </c>
      <c r="D14" s="125">
        <v>15469788.130000005</v>
      </c>
      <c r="E14" s="125">
        <f>+C14-D14</f>
        <v>457594.86999999546</v>
      </c>
      <c r="F14" s="43">
        <f t="shared" si="0"/>
        <v>2.957990543597673E-2</v>
      </c>
    </row>
    <row r="15" spans="2:6" x14ac:dyDescent="0.2">
      <c r="B15" s="126" t="s">
        <v>170</v>
      </c>
      <c r="C15" s="127">
        <v>12053000</v>
      </c>
      <c r="D15" s="127">
        <v>12222357.380000005</v>
      </c>
      <c r="E15" s="127">
        <f t="shared" si="1"/>
        <v>-169357.38000000454</v>
      </c>
      <c r="F15" s="49">
        <f t="shared" si="0"/>
        <v>-1.3856359680427253E-2</v>
      </c>
    </row>
    <row r="16" spans="2:6" x14ac:dyDescent="0.2">
      <c r="B16" s="126" t="s">
        <v>171</v>
      </c>
      <c r="C16" s="127">
        <v>3874383</v>
      </c>
      <c r="D16" s="127">
        <v>3247430.7499999995</v>
      </c>
      <c r="E16" s="127">
        <f>+C16-D16</f>
        <v>626952.25000000047</v>
      </c>
      <c r="F16" s="49">
        <f t="shared" si="0"/>
        <v>0.19306100676665716</v>
      </c>
    </row>
    <row r="17" spans="2:6" x14ac:dyDescent="0.2">
      <c r="B17" s="126" t="s">
        <v>172</v>
      </c>
      <c r="C17" s="125">
        <v>0</v>
      </c>
      <c r="D17" s="125">
        <v>0</v>
      </c>
      <c r="E17" s="125">
        <f t="shared" si="1"/>
        <v>0</v>
      </c>
      <c r="F17" s="43" t="str">
        <f t="shared" si="0"/>
        <v/>
      </c>
    </row>
    <row r="18" spans="2:6" x14ac:dyDescent="0.2">
      <c r="B18" s="126" t="s">
        <v>173</v>
      </c>
      <c r="C18" s="125">
        <v>0</v>
      </c>
      <c r="D18" s="125">
        <v>0</v>
      </c>
      <c r="E18" s="125">
        <f t="shared" si="1"/>
        <v>0</v>
      </c>
      <c r="F18" s="43" t="str">
        <f t="shared" si="0"/>
        <v/>
      </c>
    </row>
    <row r="19" spans="2:6" x14ac:dyDescent="0.2">
      <c r="B19" s="126" t="s">
        <v>174</v>
      </c>
      <c r="C19" s="125">
        <v>0</v>
      </c>
      <c r="D19" s="125">
        <v>0</v>
      </c>
      <c r="E19" s="125">
        <f t="shared" si="1"/>
        <v>0</v>
      </c>
      <c r="F19" s="43" t="str">
        <f t="shared" si="0"/>
        <v/>
      </c>
    </row>
    <row r="20" spans="2:6" x14ac:dyDescent="0.2">
      <c r="B20" s="121" t="s">
        <v>175</v>
      </c>
      <c r="C20" s="125">
        <v>2550006</v>
      </c>
      <c r="D20" s="125">
        <v>2389093.73</v>
      </c>
      <c r="E20" s="125">
        <f>+C20-D20+1</f>
        <v>160913.27000000002</v>
      </c>
      <c r="F20" s="43">
        <f t="shared" si="0"/>
        <v>6.735284931663188E-2</v>
      </c>
    </row>
    <row r="21" spans="2:6" ht="22.5" x14ac:dyDescent="0.2">
      <c r="B21" s="67" t="s">
        <v>176</v>
      </c>
      <c r="C21" s="127">
        <v>356037</v>
      </c>
      <c r="D21" s="127">
        <v>193649.93</v>
      </c>
      <c r="E21" s="127">
        <f t="shared" si="1"/>
        <v>162387.07</v>
      </c>
      <c r="F21" s="49">
        <f t="shared" si="0"/>
        <v>0.8385599209873198</v>
      </c>
    </row>
    <row r="22" spans="2:6" x14ac:dyDescent="0.2">
      <c r="B22" s="67" t="s">
        <v>177</v>
      </c>
      <c r="C22" s="127">
        <v>2190487</v>
      </c>
      <c r="D22" s="127">
        <v>2193546.98</v>
      </c>
      <c r="E22" s="127">
        <f>+C22-D22</f>
        <v>-3059.9799999999814</v>
      </c>
      <c r="F22" s="49">
        <f t="shared" si="0"/>
        <v>-1.3949917771991286E-3</v>
      </c>
    </row>
    <row r="23" spans="2:6" x14ac:dyDescent="0.2">
      <c r="B23" s="67" t="s">
        <v>178</v>
      </c>
      <c r="C23" s="125">
        <v>0</v>
      </c>
      <c r="D23" s="125">
        <v>0</v>
      </c>
      <c r="E23" s="125">
        <f t="shared" si="1"/>
        <v>0</v>
      </c>
      <c r="F23" s="43" t="str">
        <f t="shared" si="0"/>
        <v/>
      </c>
    </row>
    <row r="24" spans="2:6" ht="22.5" x14ac:dyDescent="0.2">
      <c r="B24" s="67" t="s">
        <v>179</v>
      </c>
      <c r="C24" s="127">
        <v>3482</v>
      </c>
      <c r="D24" s="127">
        <v>1896.82</v>
      </c>
      <c r="E24" s="127">
        <f t="shared" si="1"/>
        <v>1585.18</v>
      </c>
      <c r="F24" s="49">
        <f t="shared" si="0"/>
        <v>0.83570396769329724</v>
      </c>
    </row>
    <row r="25" spans="2:6" ht="22.5" x14ac:dyDescent="0.2">
      <c r="B25" s="128" t="s">
        <v>180</v>
      </c>
      <c r="C25" s="125">
        <v>-221443</v>
      </c>
      <c r="D25" s="125">
        <v>-13684.08</v>
      </c>
      <c r="E25" s="125">
        <f>+C25-D25</f>
        <v>-207758.92</v>
      </c>
      <c r="F25" s="43">
        <f t="shared" si="0"/>
        <v>15.182527433338596</v>
      </c>
    </row>
    <row r="26" spans="2:6" x14ac:dyDescent="0.2">
      <c r="B26" s="121" t="s">
        <v>181</v>
      </c>
      <c r="C26" s="125">
        <v>1824487</v>
      </c>
      <c r="D26" s="125">
        <v>815660.44</v>
      </c>
      <c r="E26" s="125">
        <f>+C26-D26-1</f>
        <v>1008825.56</v>
      </c>
      <c r="F26" s="43">
        <f t="shared" si="0"/>
        <v>1.2368217342991406</v>
      </c>
    </row>
    <row r="27" spans="2:6" x14ac:dyDescent="0.2">
      <c r="B27" s="121" t="s">
        <v>182</v>
      </c>
      <c r="C27" s="125">
        <v>4687081</v>
      </c>
      <c r="D27" s="125">
        <v>4469594.76</v>
      </c>
      <c r="E27" s="125">
        <f t="shared" si="1"/>
        <v>217486.24000000022</v>
      </c>
      <c r="F27" s="43">
        <f t="shared" si="0"/>
        <v>4.865905113957137E-2</v>
      </c>
    </row>
    <row r="28" spans="2:6" x14ac:dyDescent="0.2">
      <c r="B28" s="121" t="s">
        <v>183</v>
      </c>
      <c r="C28" s="125">
        <v>893775</v>
      </c>
      <c r="D28" s="125">
        <v>1182609.9199999999</v>
      </c>
      <c r="E28" s="125">
        <f t="shared" si="1"/>
        <v>-288834.91999999993</v>
      </c>
      <c r="F28" s="43">
        <f t="shared" si="0"/>
        <v>-0.24423515743889579</v>
      </c>
    </row>
    <row r="29" spans="2:6" x14ac:dyDescent="0.2">
      <c r="B29" s="129" t="s">
        <v>184</v>
      </c>
      <c r="C29" s="123">
        <v>31780229</v>
      </c>
      <c r="D29" s="123">
        <f>D11+D12+D13+D14+D20+D25+D26+D27+D28</f>
        <v>30838155.24000001</v>
      </c>
      <c r="E29" s="123">
        <f>+C29-D29</f>
        <v>942073.75999999046</v>
      </c>
      <c r="F29" s="124">
        <f t="shared" si="0"/>
        <v>3.0548966131995845E-2</v>
      </c>
    </row>
    <row r="30" spans="2:6" ht="22.5" x14ac:dyDescent="0.2">
      <c r="B30" s="129" t="s">
        <v>185</v>
      </c>
      <c r="C30" s="123">
        <v>3978688</v>
      </c>
      <c r="D30" s="123">
        <v>4325044.5899999887</v>
      </c>
      <c r="E30" s="123">
        <f>+C30-D30-1</f>
        <v>-346357.58999998868</v>
      </c>
      <c r="F30" s="124">
        <f t="shared" si="0"/>
        <v>-8.0081622927265492E-2</v>
      </c>
    </row>
    <row r="31" spans="2:6" x14ac:dyDescent="0.2">
      <c r="B31" s="118" t="s">
        <v>186</v>
      </c>
      <c r="C31" s="125"/>
      <c r="D31" s="125"/>
      <c r="E31" s="125">
        <f t="shared" si="1"/>
        <v>0</v>
      </c>
      <c r="F31" s="43" t="str">
        <f t="shared" si="0"/>
        <v/>
      </c>
    </row>
    <row r="32" spans="2:6" x14ac:dyDescent="0.2">
      <c r="B32" s="128" t="s">
        <v>187</v>
      </c>
      <c r="C32" s="125">
        <v>0</v>
      </c>
      <c r="D32" s="125">
        <v>0</v>
      </c>
      <c r="E32" s="125">
        <f t="shared" si="1"/>
        <v>0</v>
      </c>
      <c r="F32" s="43" t="str">
        <f t="shared" si="0"/>
        <v/>
      </c>
    </row>
    <row r="33" spans="2:6" x14ac:dyDescent="0.2">
      <c r="B33" s="128" t="s">
        <v>188</v>
      </c>
      <c r="C33" s="125">
        <v>118876</v>
      </c>
      <c r="D33" s="125">
        <v>3.07</v>
      </c>
      <c r="E33" s="125">
        <f t="shared" si="1"/>
        <v>118872.93</v>
      </c>
      <c r="F33" s="43">
        <f t="shared" si="0"/>
        <v>38720.824104234525</v>
      </c>
    </row>
    <row r="34" spans="2:6" x14ac:dyDescent="0.2">
      <c r="B34" s="67" t="s">
        <v>189</v>
      </c>
      <c r="C34" s="125">
        <v>0</v>
      </c>
      <c r="D34" s="125">
        <v>0</v>
      </c>
      <c r="E34" s="125">
        <f t="shared" si="1"/>
        <v>0</v>
      </c>
      <c r="F34" s="43" t="str">
        <f t="shared" si="0"/>
        <v/>
      </c>
    </row>
    <row r="35" spans="2:6" ht="22.5" x14ac:dyDescent="0.2">
      <c r="B35" s="67" t="s">
        <v>190</v>
      </c>
      <c r="C35" s="125">
        <v>0</v>
      </c>
      <c r="D35" s="125">
        <v>0</v>
      </c>
      <c r="E35" s="125">
        <f t="shared" si="1"/>
        <v>0</v>
      </c>
      <c r="F35" s="43" t="str">
        <f t="shared" si="0"/>
        <v/>
      </c>
    </row>
    <row r="36" spans="2:6" ht="22.5" x14ac:dyDescent="0.2">
      <c r="B36" s="67" t="s">
        <v>191</v>
      </c>
      <c r="C36" s="125">
        <v>0</v>
      </c>
      <c r="D36" s="125">
        <v>0</v>
      </c>
      <c r="E36" s="125">
        <f t="shared" si="1"/>
        <v>0</v>
      </c>
      <c r="F36" s="43" t="str">
        <f t="shared" si="0"/>
        <v/>
      </c>
    </row>
    <row r="37" spans="2:6" x14ac:dyDescent="0.2">
      <c r="B37" s="67" t="s">
        <v>192</v>
      </c>
      <c r="C37" s="127">
        <v>118876</v>
      </c>
      <c r="D37" s="127">
        <v>3.07</v>
      </c>
      <c r="E37" s="127">
        <f t="shared" si="1"/>
        <v>118872.93</v>
      </c>
      <c r="F37" s="49">
        <f t="shared" si="0"/>
        <v>38720.824104234525</v>
      </c>
    </row>
    <row r="38" spans="2:6" x14ac:dyDescent="0.2">
      <c r="B38" s="128" t="s">
        <v>193</v>
      </c>
      <c r="C38" s="130">
        <v>7718</v>
      </c>
      <c r="D38" s="130">
        <v>-296.81</v>
      </c>
      <c r="E38" s="130">
        <f t="shared" si="1"/>
        <v>8014.81</v>
      </c>
      <c r="F38" s="131">
        <f t="shared" si="0"/>
        <v>-27.003167009197803</v>
      </c>
    </row>
    <row r="39" spans="2:6" x14ac:dyDescent="0.2">
      <c r="B39" s="128" t="s">
        <v>194</v>
      </c>
      <c r="C39" s="125">
        <v>0</v>
      </c>
      <c r="D39" s="125">
        <v>0</v>
      </c>
      <c r="E39" s="125">
        <f t="shared" si="1"/>
        <v>0</v>
      </c>
      <c r="F39" s="43" t="str">
        <f t="shared" si="0"/>
        <v/>
      </c>
    </row>
    <row r="40" spans="2:6" x14ac:dyDescent="0.2">
      <c r="B40" s="118" t="s">
        <v>184</v>
      </c>
      <c r="C40" s="123">
        <v>111158</v>
      </c>
      <c r="D40" s="123">
        <v>-293.74</v>
      </c>
      <c r="E40" s="123">
        <f t="shared" si="1"/>
        <v>111451.74</v>
      </c>
      <c r="F40" s="124">
        <f t="shared" si="0"/>
        <v>-379.42309525430653</v>
      </c>
    </row>
    <row r="41" spans="2:6" ht="22.5" x14ac:dyDescent="0.2">
      <c r="B41" s="129" t="s">
        <v>195</v>
      </c>
      <c r="C41" s="125"/>
      <c r="D41" s="125"/>
      <c r="E41" s="125">
        <f t="shared" si="1"/>
        <v>0</v>
      </c>
      <c r="F41" s="43" t="str">
        <f t="shared" si="0"/>
        <v/>
      </c>
    </row>
    <row r="42" spans="2:6" x14ac:dyDescent="0.2">
      <c r="B42" s="121" t="s">
        <v>196</v>
      </c>
      <c r="C42" s="125">
        <v>0</v>
      </c>
      <c r="D42" s="125">
        <v>0</v>
      </c>
      <c r="E42" s="125">
        <f t="shared" si="1"/>
        <v>0</v>
      </c>
      <c r="F42" s="43" t="str">
        <f t="shared" si="0"/>
        <v/>
      </c>
    </row>
    <row r="43" spans="2:6" x14ac:dyDescent="0.2">
      <c r="B43" s="67" t="s">
        <v>197</v>
      </c>
      <c r="C43" s="125">
        <v>0</v>
      </c>
      <c r="D43" s="125">
        <v>0</v>
      </c>
      <c r="E43" s="125">
        <f t="shared" si="1"/>
        <v>0</v>
      </c>
      <c r="F43" s="43" t="str">
        <f t="shared" si="0"/>
        <v/>
      </c>
    </row>
    <row r="44" spans="2:6" ht="22.5" x14ac:dyDescent="0.2">
      <c r="B44" s="126" t="s">
        <v>198</v>
      </c>
      <c r="C44" s="125">
        <v>0</v>
      </c>
      <c r="D44" s="125">
        <v>0</v>
      </c>
      <c r="E44" s="125">
        <f t="shared" si="1"/>
        <v>0</v>
      </c>
      <c r="F44" s="43" t="str">
        <f t="shared" si="0"/>
        <v/>
      </c>
    </row>
    <row r="45" spans="2:6" ht="22.5" x14ac:dyDescent="0.2">
      <c r="B45" s="126" t="s">
        <v>199</v>
      </c>
      <c r="C45" s="125">
        <v>0</v>
      </c>
      <c r="D45" s="125">
        <v>0</v>
      </c>
      <c r="E45" s="125">
        <f t="shared" si="1"/>
        <v>0</v>
      </c>
      <c r="F45" s="43" t="str">
        <f t="shared" si="0"/>
        <v/>
      </c>
    </row>
    <row r="46" spans="2:6" x14ac:dyDescent="0.2">
      <c r="B46" s="126" t="s">
        <v>200</v>
      </c>
      <c r="C46" s="125">
        <v>0</v>
      </c>
      <c r="D46" s="125">
        <v>0</v>
      </c>
      <c r="E46" s="125">
        <f t="shared" si="1"/>
        <v>0</v>
      </c>
      <c r="F46" s="43" t="str">
        <f t="shared" si="0"/>
        <v/>
      </c>
    </row>
    <row r="47" spans="2:6" x14ac:dyDescent="0.2">
      <c r="B47" s="128" t="s">
        <v>201</v>
      </c>
      <c r="C47" s="125">
        <v>0</v>
      </c>
      <c r="D47" s="125">
        <v>0</v>
      </c>
      <c r="E47" s="125">
        <f t="shared" si="1"/>
        <v>0</v>
      </c>
      <c r="F47" s="43" t="str">
        <f t="shared" si="0"/>
        <v/>
      </c>
    </row>
    <row r="48" spans="2:6" x14ac:dyDescent="0.2">
      <c r="B48" s="126" t="s">
        <v>202</v>
      </c>
      <c r="C48" s="125">
        <v>0</v>
      </c>
      <c r="D48" s="125">
        <v>0</v>
      </c>
      <c r="E48" s="125">
        <f t="shared" si="1"/>
        <v>0</v>
      </c>
      <c r="F48" s="43" t="str">
        <f t="shared" si="0"/>
        <v/>
      </c>
    </row>
    <row r="49" spans="2:6" x14ac:dyDescent="0.2">
      <c r="B49" s="126" t="s">
        <v>203</v>
      </c>
      <c r="C49" s="125">
        <v>0</v>
      </c>
      <c r="D49" s="125">
        <v>0</v>
      </c>
      <c r="E49" s="125">
        <f t="shared" si="1"/>
        <v>0</v>
      </c>
      <c r="F49" s="43" t="str">
        <f t="shared" si="0"/>
        <v/>
      </c>
    </row>
    <row r="50" spans="2:6" x14ac:dyDescent="0.2">
      <c r="B50" s="126" t="s">
        <v>204</v>
      </c>
      <c r="C50" s="125">
        <v>0</v>
      </c>
      <c r="D50" s="125">
        <v>0</v>
      </c>
      <c r="E50" s="125">
        <f t="shared" si="1"/>
        <v>0</v>
      </c>
      <c r="F50" s="43" t="str">
        <f t="shared" si="0"/>
        <v/>
      </c>
    </row>
    <row r="51" spans="2:6" x14ac:dyDescent="0.2">
      <c r="B51" s="118" t="s">
        <v>205</v>
      </c>
      <c r="C51" s="132">
        <v>0</v>
      </c>
      <c r="D51" s="132">
        <v>0</v>
      </c>
      <c r="E51" s="132">
        <f t="shared" si="1"/>
        <v>0</v>
      </c>
      <c r="F51" s="133" t="str">
        <f t="shared" si="0"/>
        <v/>
      </c>
    </row>
    <row r="52" spans="2:6" ht="22.5" x14ac:dyDescent="0.2">
      <c r="B52" s="118" t="s">
        <v>206</v>
      </c>
      <c r="C52" s="123">
        <v>4089846</v>
      </c>
      <c r="D52" s="123">
        <v>4324750.8499999885</v>
      </c>
      <c r="E52" s="123">
        <f>+C52-D52</f>
        <v>-234904.84999998845</v>
      </c>
      <c r="F52" s="124">
        <f t="shared" si="0"/>
        <v>-5.4316389116378594E-2</v>
      </c>
    </row>
    <row r="53" spans="2:6" ht="22.5" x14ac:dyDescent="0.2">
      <c r="B53" s="134" t="s">
        <v>207</v>
      </c>
      <c r="C53" s="125">
        <v>1120510</v>
      </c>
      <c r="D53" s="125">
        <v>1263345.53</v>
      </c>
      <c r="E53" s="125">
        <f>+C53-D53</f>
        <v>-142835.53000000003</v>
      </c>
      <c r="F53" s="43">
        <f t="shared" si="0"/>
        <v>-0.11306133326802528</v>
      </c>
    </row>
    <row r="54" spans="2:6" ht="13.5" thickBot="1" x14ac:dyDescent="0.25">
      <c r="B54" s="135" t="s">
        <v>208</v>
      </c>
      <c r="C54" s="112">
        <v>2969336</v>
      </c>
      <c r="D54" s="112">
        <v>3061405.3199999882</v>
      </c>
      <c r="E54" s="112">
        <f t="shared" si="1"/>
        <v>-92069.319999988191</v>
      </c>
      <c r="F54" s="136">
        <f t="shared" si="0"/>
        <v>-3.0074201347500287E-2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RENDICONTO FIN INDIRETTO</vt:lpstr>
      <vt:lpstr>STATO PATRIMONIALE</vt:lpstr>
      <vt:lpstr>CONTO ECONOMICO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Montalto</dc:creator>
  <cp:lastModifiedBy>Alice Scarcella</cp:lastModifiedBy>
  <dcterms:created xsi:type="dcterms:W3CDTF">2023-05-08T14:16:19Z</dcterms:created>
  <dcterms:modified xsi:type="dcterms:W3CDTF">2023-05-31T14:21:45Z</dcterms:modified>
</cp:coreProperties>
</file>